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 yWindow="15" windowWidth="15570" windowHeight="11760" activeTab="1"/>
  </bookViews>
  <sheets>
    <sheet name="Лист1" sheetId="1" r:id="rId1"/>
    <sheet name="Лист2" sheetId="2" r:id="rId2"/>
    <sheet name="Лист3" sheetId="3" r:id="rId3"/>
  </sheets>
  <definedNames>
    <definedName name="Кабель">#REF!</definedName>
    <definedName name="Монтаж_уставновочной_коробки">#REF!</definedName>
    <definedName name="Монтаж_электрощита">#REF!</definedName>
    <definedName name="прокладка_стального_лотка">#REF!</definedName>
    <definedName name="Сборка_щита">#REF!</definedName>
    <definedName name="Установка_выключателя">#REF!</definedName>
    <definedName name="Установка_и_подключение_светильников">#REF!</definedName>
    <definedName name="Установка_распаечной_коробки">#REF!</definedName>
    <definedName name="Установка_розеток">#REF!</definedName>
  </definedNames>
  <calcPr calcId="145621"/>
</workbook>
</file>

<file path=xl/calcChain.xml><?xml version="1.0" encoding="utf-8"?>
<calcChain xmlns="http://schemas.openxmlformats.org/spreadsheetml/2006/main">
  <c r="E441" i="2" l="1"/>
  <c r="I441" i="2"/>
  <c r="K441" i="2" s="1"/>
  <c r="K444" i="2"/>
  <c r="F444" i="2"/>
  <c r="I432" i="2"/>
  <c r="K432" i="2" s="1"/>
  <c r="I429" i="2"/>
  <c r="K429" i="2" s="1"/>
  <c r="I428" i="2"/>
  <c r="K428" i="2" s="1"/>
  <c r="F428" i="2"/>
  <c r="I427" i="2"/>
  <c r="K427" i="2" s="1"/>
  <c r="I426" i="2"/>
  <c r="K426" i="2" s="1"/>
  <c r="F426" i="2"/>
  <c r="I425" i="2"/>
  <c r="K425" i="2" s="1"/>
  <c r="I424" i="2"/>
  <c r="K424" i="2" s="1"/>
  <c r="F424" i="2"/>
  <c r="I423" i="2"/>
  <c r="K423" i="2" s="1"/>
  <c r="I422" i="2"/>
  <c r="K422" i="2" s="1"/>
  <c r="F422" i="2"/>
  <c r="I437" i="2"/>
  <c r="K437" i="2" s="1"/>
  <c r="I436" i="2"/>
  <c r="K436" i="2" s="1"/>
  <c r="F436" i="2"/>
  <c r="I435" i="2"/>
  <c r="K435" i="2" s="1"/>
  <c r="I434" i="2"/>
  <c r="K434" i="2" s="1"/>
  <c r="F434" i="2"/>
  <c r="I431" i="2"/>
  <c r="K431" i="2" s="1"/>
  <c r="I430" i="2"/>
  <c r="K430" i="2" s="1"/>
  <c r="F430" i="2"/>
  <c r="I413" i="2"/>
  <c r="K413" i="2" s="1"/>
  <c r="I412" i="2"/>
  <c r="K412" i="2" s="1"/>
  <c r="F412" i="2"/>
  <c r="I433" i="2"/>
  <c r="K433" i="2" s="1"/>
  <c r="F432" i="2"/>
  <c r="I421" i="2"/>
  <c r="K421" i="2" s="1"/>
  <c r="I420" i="2"/>
  <c r="K420" i="2" s="1"/>
  <c r="F420" i="2"/>
  <c r="I419" i="2"/>
  <c r="K419" i="2" s="1"/>
  <c r="I418" i="2"/>
  <c r="K418" i="2" s="1"/>
  <c r="F418" i="2"/>
  <c r="I417" i="2"/>
  <c r="K417" i="2" s="1"/>
  <c r="I416" i="2"/>
  <c r="K416" i="2" s="1"/>
  <c r="F416" i="2"/>
  <c r="I411" i="2"/>
  <c r="K411" i="2" s="1"/>
  <c r="I410" i="2"/>
  <c r="K410" i="2" s="1"/>
  <c r="F410" i="2"/>
  <c r="I415" i="2"/>
  <c r="K415" i="2" s="1"/>
  <c r="I414" i="2"/>
  <c r="K414" i="2" s="1"/>
  <c r="F414" i="2"/>
  <c r="I409" i="2"/>
  <c r="K409" i="2" s="1"/>
  <c r="I408" i="2"/>
  <c r="K408" i="2" s="1"/>
  <c r="F408" i="2"/>
  <c r="I407" i="2"/>
  <c r="K407" i="2" s="1"/>
  <c r="I406" i="2"/>
  <c r="K406" i="2" s="1"/>
  <c r="F406" i="2"/>
  <c r="I405" i="2"/>
  <c r="K405" i="2" s="1"/>
  <c r="I404" i="2"/>
  <c r="K404" i="2" s="1"/>
  <c r="F404" i="2"/>
  <c r="I403" i="2"/>
  <c r="K403" i="2" s="1"/>
  <c r="I402" i="2"/>
  <c r="K402" i="2" s="1"/>
  <c r="F402" i="2"/>
  <c r="I399" i="2"/>
  <c r="K399" i="2" s="1"/>
  <c r="I398" i="2"/>
  <c r="K398" i="2" s="1"/>
  <c r="F398" i="2"/>
  <c r="I401" i="2"/>
  <c r="K401" i="2" s="1"/>
  <c r="I400" i="2"/>
  <c r="K400" i="2" s="1"/>
  <c r="I396" i="2"/>
  <c r="K396" i="2" s="1"/>
  <c r="I397" i="2"/>
  <c r="K397" i="2" s="1"/>
  <c r="I395" i="2"/>
  <c r="K395" i="2" s="1"/>
  <c r="I394" i="2"/>
  <c r="K394" i="2" s="1"/>
  <c r="I392" i="2"/>
  <c r="K392" i="2" s="1"/>
  <c r="I155" i="2"/>
  <c r="K155" i="2" s="1"/>
  <c r="I154" i="2"/>
  <c r="K154" i="2" s="1"/>
  <c r="I156" i="2"/>
  <c r="K156" i="2" s="1"/>
  <c r="F155" i="2"/>
  <c r="F154" i="2"/>
  <c r="I388" i="2"/>
  <c r="K388" i="2" s="1"/>
  <c r="I389" i="2"/>
  <c r="K389" i="2" s="1"/>
  <c r="K391" i="2"/>
  <c r="I390" i="2"/>
  <c r="K390" i="2" s="1"/>
  <c r="F390" i="2"/>
  <c r="F388" i="2"/>
  <c r="K387" i="2"/>
  <c r="I385" i="2"/>
  <c r="K385" i="2" s="1"/>
  <c r="I384" i="2"/>
  <c r="K384" i="2" s="1"/>
  <c r="F384" i="2"/>
  <c r="I381" i="2"/>
  <c r="K381" i="2" s="1"/>
  <c r="I380" i="2"/>
  <c r="K380" i="2" s="1"/>
  <c r="F380" i="2"/>
  <c r="I383" i="2"/>
  <c r="K383" i="2" s="1"/>
  <c r="I382" i="2"/>
  <c r="K382" i="2" s="1"/>
  <c r="F382" i="2"/>
  <c r="I375" i="2"/>
  <c r="K375" i="2" s="1"/>
  <c r="I374" i="2"/>
  <c r="K374" i="2" s="1"/>
  <c r="F374" i="2"/>
  <c r="I373" i="2"/>
  <c r="K373" i="2" s="1"/>
  <c r="I372" i="2"/>
  <c r="K372" i="2" s="1"/>
  <c r="F372" i="2"/>
  <c r="I367" i="2"/>
  <c r="K367" i="2" s="1"/>
  <c r="I366" i="2"/>
  <c r="K366" i="2" s="1"/>
  <c r="F366" i="2"/>
  <c r="I369" i="2"/>
  <c r="K369" i="2" s="1"/>
  <c r="I368" i="2"/>
  <c r="K368" i="2" s="1"/>
  <c r="F368" i="2"/>
  <c r="I365" i="2"/>
  <c r="K365" i="2" s="1"/>
  <c r="I364" i="2"/>
  <c r="K364" i="2" s="1"/>
  <c r="F364" i="2"/>
  <c r="I363" i="2"/>
  <c r="K363" i="2" s="1"/>
  <c r="I362" i="2"/>
  <c r="K362" i="2" s="1"/>
  <c r="F362" i="2"/>
  <c r="I379" i="2"/>
  <c r="K379" i="2" s="1"/>
  <c r="I378" i="2"/>
  <c r="K378" i="2" s="1"/>
  <c r="F378" i="2"/>
  <c r="I377" i="2"/>
  <c r="K377" i="2" s="1"/>
  <c r="I376" i="2"/>
  <c r="K376" i="2" s="1"/>
  <c r="F376" i="2"/>
  <c r="I371" i="2"/>
  <c r="K371" i="2" s="1"/>
  <c r="I370" i="2"/>
  <c r="K370" i="2" s="1"/>
  <c r="I361" i="2"/>
  <c r="K361" i="2" s="1"/>
  <c r="I360" i="2"/>
  <c r="K360" i="2" s="1"/>
  <c r="I359" i="2"/>
  <c r="K359" i="2" s="1"/>
  <c r="I358" i="2"/>
  <c r="K358" i="2" s="1"/>
  <c r="F400" i="2"/>
  <c r="F396" i="2"/>
  <c r="F394" i="2"/>
  <c r="I393" i="2"/>
  <c r="K393" i="2" s="1"/>
  <c r="F392" i="2"/>
  <c r="I386" i="2"/>
  <c r="K386" i="2" s="1"/>
  <c r="F386" i="2"/>
  <c r="F370" i="2"/>
  <c r="F360" i="2"/>
  <c r="F358" i="2"/>
  <c r="I351" i="2"/>
  <c r="K351" i="2" s="1"/>
  <c r="F351" i="2"/>
  <c r="I349" i="2"/>
  <c r="K349" i="2" s="1"/>
  <c r="I348" i="2"/>
  <c r="K348" i="2" s="1"/>
  <c r="F348" i="2"/>
  <c r="I341" i="2"/>
  <c r="K341" i="2" s="1"/>
  <c r="F341" i="2"/>
  <c r="I342" i="2"/>
  <c r="K342" i="2" s="1"/>
  <c r="F342" i="2"/>
  <c r="I346" i="2"/>
  <c r="K346" i="2" s="1"/>
  <c r="K347" i="2"/>
  <c r="F346" i="2"/>
  <c r="L444" i="2" l="1"/>
  <c r="L414" i="2"/>
  <c r="L428" i="2"/>
  <c r="L412" i="2"/>
  <c r="L410" i="2"/>
  <c r="L420" i="2"/>
  <c r="L406" i="2"/>
  <c r="L436" i="2"/>
  <c r="L430" i="2"/>
  <c r="L398" i="2"/>
  <c r="L432" i="2"/>
  <c r="L434" i="2"/>
  <c r="L426" i="2"/>
  <c r="L424" i="2"/>
  <c r="L422" i="2"/>
  <c r="L418" i="2"/>
  <c r="L416" i="2"/>
  <c r="L402" i="2"/>
  <c r="L396" i="2"/>
  <c r="L378" i="2"/>
  <c r="L408" i="2"/>
  <c r="L404" i="2"/>
  <c r="L386" i="2"/>
  <c r="L351" i="2"/>
  <c r="L155" i="2"/>
  <c r="L392" i="2"/>
  <c r="L341" i="2"/>
  <c r="L366" i="2"/>
  <c r="L400" i="2"/>
  <c r="L372" i="2"/>
  <c r="L380" i="2"/>
  <c r="L154" i="2"/>
  <c r="L390" i="2"/>
  <c r="L388" i="2"/>
  <c r="L376" i="2"/>
  <c r="L374" i="2"/>
  <c r="L362" i="2"/>
  <c r="L384" i="2"/>
  <c r="L382" i="2"/>
  <c r="L368" i="2"/>
  <c r="L364" i="2"/>
  <c r="L370" i="2"/>
  <c r="L360" i="2"/>
  <c r="L358" i="2"/>
  <c r="L394" i="2"/>
  <c r="L342" i="2"/>
  <c r="L348" i="2"/>
  <c r="L346" i="2"/>
  <c r="I333" i="2" l="1"/>
  <c r="K333" i="2" s="1"/>
  <c r="F333" i="2"/>
  <c r="I321" i="2"/>
  <c r="K321" i="2" s="1"/>
  <c r="I320" i="2"/>
  <c r="K320" i="2" s="1"/>
  <c r="F320" i="2"/>
  <c r="I323" i="2"/>
  <c r="K323" i="2" s="1"/>
  <c r="I322" i="2"/>
  <c r="K322" i="2" s="1"/>
  <c r="F322" i="2"/>
  <c r="I335" i="2"/>
  <c r="K335" i="2" s="1"/>
  <c r="F335" i="2"/>
  <c r="I343" i="2"/>
  <c r="K343" i="2" s="1"/>
  <c r="F343" i="2"/>
  <c r="I340" i="2"/>
  <c r="K340" i="2" s="1"/>
  <c r="F340" i="2"/>
  <c r="I314" i="2"/>
  <c r="K314" i="2" s="1"/>
  <c r="I313" i="2"/>
  <c r="K313" i="2" s="1"/>
  <c r="F313" i="2"/>
  <c r="L322" i="2" l="1"/>
  <c r="L335" i="2"/>
  <c r="L320" i="2"/>
  <c r="L333" i="2"/>
  <c r="L313" i="2"/>
  <c r="L343" i="2"/>
  <c r="L340" i="2"/>
  <c r="I354" i="2" l="1"/>
  <c r="I353" i="2"/>
  <c r="I355" i="2"/>
  <c r="I306" i="2"/>
  <c r="K306" i="2" s="1"/>
  <c r="F306" i="2"/>
  <c r="I297" i="2"/>
  <c r="K297" i="2" s="1"/>
  <c r="F297" i="2"/>
  <c r="F283" i="2"/>
  <c r="I283" i="2"/>
  <c r="K283" i="2" s="1"/>
  <c r="I305" i="2"/>
  <c r="K305" i="2" s="1"/>
  <c r="I304" i="2"/>
  <c r="K304" i="2" s="1"/>
  <c r="F304" i="2"/>
  <c r="I303" i="2"/>
  <c r="K303" i="2" s="1"/>
  <c r="I302" i="2"/>
  <c r="K302" i="2" s="1"/>
  <c r="F302" i="2"/>
  <c r="I301" i="2"/>
  <c r="K301" i="2" s="1"/>
  <c r="I300" i="2"/>
  <c r="K300" i="2" s="1"/>
  <c r="I299" i="2"/>
  <c r="K299" i="2" s="1"/>
  <c r="F299" i="2"/>
  <c r="I298" i="2"/>
  <c r="K298" i="2" s="1"/>
  <c r="F298" i="2"/>
  <c r="I296" i="2"/>
  <c r="K296" i="2" s="1"/>
  <c r="I295" i="2"/>
  <c r="K295" i="2" s="1"/>
  <c r="F295" i="2"/>
  <c r="I294" i="2"/>
  <c r="K294" i="2" s="1"/>
  <c r="I293" i="2"/>
  <c r="K293" i="2" s="1"/>
  <c r="F293" i="2"/>
  <c r="I292" i="2"/>
  <c r="K292" i="2" s="1"/>
  <c r="F292" i="2"/>
  <c r="I291" i="2"/>
  <c r="K291" i="2" s="1"/>
  <c r="I290" i="2"/>
  <c r="K290" i="2" s="1"/>
  <c r="F290" i="2"/>
  <c r="I289" i="2"/>
  <c r="K289" i="2" s="1"/>
  <c r="I288" i="2"/>
  <c r="K288" i="2" s="1"/>
  <c r="I287" i="2"/>
  <c r="K287" i="2" s="1"/>
  <c r="F287" i="2"/>
  <c r="I286" i="2"/>
  <c r="K286" i="2" s="1"/>
  <c r="I285" i="2"/>
  <c r="K285" i="2" s="1"/>
  <c r="F285" i="2"/>
  <c r="I284" i="2"/>
  <c r="K284" i="2" s="1"/>
  <c r="F284" i="2"/>
  <c r="I28" i="2"/>
  <c r="I15" i="2"/>
  <c r="I34" i="2"/>
  <c r="I33" i="2"/>
  <c r="I32" i="2"/>
  <c r="I31" i="2"/>
  <c r="I30" i="2"/>
  <c r="I29" i="2"/>
  <c r="I27" i="2"/>
  <c r="I26" i="2"/>
  <c r="I24" i="2"/>
  <c r="I23" i="2"/>
  <c r="I22" i="2"/>
  <c r="I21" i="2"/>
  <c r="I20" i="2"/>
  <c r="I19" i="2"/>
  <c r="I18" i="2"/>
  <c r="I17" i="2"/>
  <c r="I13" i="2"/>
  <c r="I14" i="2"/>
  <c r="I25" i="2"/>
  <c r="I40" i="2"/>
  <c r="I16" i="2"/>
  <c r="L306" i="2" l="1"/>
  <c r="L297" i="2"/>
  <c r="L283" i="2"/>
  <c r="L285" i="2"/>
  <c r="L299" i="2"/>
  <c r="L292" i="2"/>
  <c r="L293" i="2"/>
  <c r="L295" i="2"/>
  <c r="L302" i="2"/>
  <c r="L284" i="2"/>
  <c r="L298" i="2"/>
  <c r="L290" i="2"/>
  <c r="L287" i="2"/>
  <c r="L304" i="2"/>
  <c r="F97" i="2"/>
  <c r="I97" i="2"/>
  <c r="K97" i="2" s="1"/>
  <c r="L97" i="2" s="1"/>
  <c r="F98" i="2"/>
  <c r="I98" i="2"/>
  <c r="K98" i="2" s="1"/>
  <c r="L98" i="2" l="1"/>
  <c r="K28" i="2"/>
  <c r="F28" i="2"/>
  <c r="K16" i="2"/>
  <c r="F16" i="2"/>
  <c r="K15" i="2"/>
  <c r="F15" i="2"/>
  <c r="K40" i="2"/>
  <c r="F40" i="2"/>
  <c r="F39" i="2"/>
  <c r="F38" i="2"/>
  <c r="F37" i="2"/>
  <c r="F36" i="2"/>
  <c r="F35" i="2"/>
  <c r="K34" i="2"/>
  <c r="F34" i="2"/>
  <c r="K33" i="2"/>
  <c r="F33" i="2"/>
  <c r="K32" i="2"/>
  <c r="F32" i="2"/>
  <c r="K31" i="2"/>
  <c r="F31" i="2"/>
  <c r="K30" i="2"/>
  <c r="F30" i="2"/>
  <c r="K29" i="2"/>
  <c r="F29" i="2"/>
  <c r="K27" i="2"/>
  <c r="F27" i="2"/>
  <c r="K26" i="2"/>
  <c r="F26" i="2"/>
  <c r="K25" i="2"/>
  <c r="F25" i="2"/>
  <c r="K24" i="2"/>
  <c r="F24" i="2"/>
  <c r="K23" i="2"/>
  <c r="F23" i="2"/>
  <c r="K22" i="2"/>
  <c r="F22" i="2"/>
  <c r="K21" i="2"/>
  <c r="F21" i="2"/>
  <c r="K20" i="2"/>
  <c r="F20" i="2"/>
  <c r="K19" i="2"/>
  <c r="F19" i="2"/>
  <c r="K18" i="2"/>
  <c r="F18" i="2"/>
  <c r="K17" i="2"/>
  <c r="F17" i="2"/>
  <c r="K14" i="2"/>
  <c r="F14" i="2"/>
  <c r="K13" i="2"/>
  <c r="F13" i="2"/>
  <c r="I226" i="2"/>
  <c r="K226" i="2" s="1"/>
  <c r="F226" i="2"/>
  <c r="I227" i="2"/>
  <c r="K227" i="2" s="1"/>
  <c r="F227" i="2"/>
  <c r="F225" i="2"/>
  <c r="I220" i="2"/>
  <c r="K220" i="2" s="1"/>
  <c r="I221" i="2"/>
  <c r="K221" i="2" s="1"/>
  <c r="I219" i="2"/>
  <c r="K219" i="2" s="1"/>
  <c r="F219" i="2"/>
  <c r="I218" i="2"/>
  <c r="K218" i="2" s="1"/>
  <c r="I217" i="2"/>
  <c r="K217" i="2" s="1"/>
  <c r="F217" i="2"/>
  <c r="I224" i="2"/>
  <c r="K224" i="2" s="1"/>
  <c r="I222" i="2"/>
  <c r="K222" i="2" s="1"/>
  <c r="I223" i="2"/>
  <c r="K223" i="2" s="1"/>
  <c r="F222" i="2"/>
  <c r="I216" i="2"/>
  <c r="K216" i="2" s="1"/>
  <c r="I215" i="2"/>
  <c r="K215" i="2" s="1"/>
  <c r="F215" i="2"/>
  <c r="I214" i="2"/>
  <c r="K214" i="2" s="1"/>
  <c r="I213" i="2"/>
  <c r="K213" i="2" s="1"/>
  <c r="I212" i="2"/>
  <c r="K212" i="2" s="1"/>
  <c r="F212" i="2"/>
  <c r="I211" i="2"/>
  <c r="K211" i="2" s="1"/>
  <c r="I210" i="2"/>
  <c r="K210" i="2" s="1"/>
  <c r="I209" i="2"/>
  <c r="K209" i="2" s="1"/>
  <c r="F209" i="2"/>
  <c r="I199" i="2"/>
  <c r="K199" i="2" s="1"/>
  <c r="I197" i="2"/>
  <c r="K197" i="2" s="1"/>
  <c r="I198" i="2"/>
  <c r="K198" i="2" s="1"/>
  <c r="F197" i="2"/>
  <c r="I194" i="2"/>
  <c r="K194" i="2" s="1"/>
  <c r="I195" i="2"/>
  <c r="K195" i="2" s="1"/>
  <c r="F195" i="2"/>
  <c r="K182" i="2"/>
  <c r="F182" i="2"/>
  <c r="I181" i="2"/>
  <c r="K181" i="2" s="1"/>
  <c r="K180" i="2"/>
  <c r="F180" i="2"/>
  <c r="I186" i="2"/>
  <c r="K186" i="2" s="1"/>
  <c r="I185" i="2"/>
  <c r="K185" i="2" s="1"/>
  <c r="I184" i="2"/>
  <c r="K184" i="2" s="1"/>
  <c r="I183" i="2"/>
  <c r="K183" i="2" s="1"/>
  <c r="F183" i="2"/>
  <c r="I191" i="2"/>
  <c r="K191" i="2" s="1"/>
  <c r="I190" i="2"/>
  <c r="K190" i="2" s="1"/>
  <c r="I189" i="2"/>
  <c r="K189" i="2" s="1"/>
  <c r="I188" i="2"/>
  <c r="K188" i="2" s="1"/>
  <c r="I187" i="2"/>
  <c r="K187" i="2" s="1"/>
  <c r="I166" i="2"/>
  <c r="K166" i="2" s="1"/>
  <c r="F166" i="2"/>
  <c r="I165" i="2"/>
  <c r="K165" i="2" s="1"/>
  <c r="I164" i="2"/>
  <c r="K164" i="2" s="1"/>
  <c r="F164" i="2"/>
  <c r="I163" i="2"/>
  <c r="K163" i="2" s="1"/>
  <c r="I161" i="2"/>
  <c r="K161" i="2" s="1"/>
  <c r="I160" i="2"/>
  <c r="K160" i="2" s="1"/>
  <c r="F160" i="2"/>
  <c r="I162" i="2"/>
  <c r="K162" i="2" s="1"/>
  <c r="F162" i="2"/>
  <c r="I158" i="2"/>
  <c r="K158" i="2" s="1"/>
  <c r="I157" i="2"/>
  <c r="K157" i="2" s="1"/>
  <c r="I159" i="2"/>
  <c r="K159" i="2" s="1"/>
  <c r="F157" i="2"/>
  <c r="I169" i="2"/>
  <c r="K169" i="2" s="1"/>
  <c r="I168" i="2"/>
  <c r="K168" i="2" s="1"/>
  <c r="I167" i="2"/>
  <c r="K167" i="2" s="1"/>
  <c r="F167" i="2"/>
  <c r="I149" i="2"/>
  <c r="K149" i="2" s="1"/>
  <c r="I148" i="2"/>
  <c r="K148" i="2" s="1"/>
  <c r="I147" i="2"/>
  <c r="K147" i="2" s="1"/>
  <c r="I146" i="2"/>
  <c r="K146" i="2" s="1"/>
  <c r="F146" i="2"/>
  <c r="I139" i="2"/>
  <c r="K139" i="2" s="1"/>
  <c r="I140" i="2"/>
  <c r="K140" i="2" s="1"/>
  <c r="F139" i="2"/>
  <c r="I138" i="2"/>
  <c r="K138" i="2" s="1"/>
  <c r="I137" i="2"/>
  <c r="K137" i="2" s="1"/>
  <c r="F137" i="2"/>
  <c r="I136" i="2"/>
  <c r="K136" i="2" s="1"/>
  <c r="I135" i="2"/>
  <c r="K135" i="2" s="1"/>
  <c r="F135" i="2"/>
  <c r="I134" i="2"/>
  <c r="K134" i="2" s="1"/>
  <c r="I133" i="2"/>
  <c r="K133" i="2" s="1"/>
  <c r="F133" i="2"/>
  <c r="I131" i="2"/>
  <c r="K131" i="2" s="1"/>
  <c r="I132" i="2"/>
  <c r="K132" i="2" s="1"/>
  <c r="F131" i="2"/>
  <c r="I130" i="2"/>
  <c r="K130" i="2" s="1"/>
  <c r="I124" i="2"/>
  <c r="K124" i="2" s="1"/>
  <c r="I121" i="2"/>
  <c r="K121" i="2" s="1"/>
  <c r="I129" i="2"/>
  <c r="K129" i="2" s="1"/>
  <c r="F129" i="2"/>
  <c r="I117" i="2"/>
  <c r="K117" i="2" s="1"/>
  <c r="F117" i="2"/>
  <c r="I152" i="2"/>
  <c r="K152" i="2" s="1"/>
  <c r="I144" i="2"/>
  <c r="I153" i="2"/>
  <c r="K153" i="2" s="1"/>
  <c r="I151" i="2"/>
  <c r="K151" i="2" s="1"/>
  <c r="I150" i="2"/>
  <c r="K150" i="2" s="1"/>
  <c r="F150" i="2"/>
  <c r="I114" i="2"/>
  <c r="K114" i="2" s="1"/>
  <c r="F114" i="2"/>
  <c r="I109" i="2"/>
  <c r="K109" i="2" s="1"/>
  <c r="F109" i="2"/>
  <c r="I111" i="2"/>
  <c r="K111" i="2" s="1"/>
  <c r="F111" i="2"/>
  <c r="I115" i="2"/>
  <c r="K115" i="2" s="1"/>
  <c r="F115" i="2"/>
  <c r="I110" i="2"/>
  <c r="K110" i="2" s="1"/>
  <c r="F110" i="2"/>
  <c r="I107" i="2"/>
  <c r="K107" i="2" s="1"/>
  <c r="F107" i="2"/>
  <c r="I108" i="2"/>
  <c r="K108" i="2" s="1"/>
  <c r="F108" i="2"/>
  <c r="I104" i="2"/>
  <c r="K104" i="2" s="1"/>
  <c r="I105" i="2"/>
  <c r="K105" i="2" s="1"/>
  <c r="I99" i="2"/>
  <c r="K99" i="2" s="1"/>
  <c r="I101" i="2"/>
  <c r="K101" i="2" s="1"/>
  <c r="I100" i="2"/>
  <c r="I103" i="2"/>
  <c r="K103" i="2" s="1"/>
  <c r="I102" i="2"/>
  <c r="K102" i="2" s="1"/>
  <c r="L227" i="2" l="1"/>
  <c r="L13" i="2"/>
  <c r="L23" i="2"/>
  <c r="L32" i="2"/>
  <c r="L36" i="2"/>
  <c r="L14" i="2"/>
  <c r="L24" i="2"/>
  <c r="L33" i="2"/>
  <c r="L15" i="2"/>
  <c r="L17" i="2"/>
  <c r="L21" i="2"/>
  <c r="L25" i="2"/>
  <c r="L30" i="2"/>
  <c r="L34" i="2"/>
  <c r="L38" i="2"/>
  <c r="L16" i="2"/>
  <c r="L19" i="2"/>
  <c r="L27" i="2"/>
  <c r="L40" i="2"/>
  <c r="L20" i="2"/>
  <c r="L29" i="2"/>
  <c r="L37" i="2"/>
  <c r="L18" i="2"/>
  <c r="L22" i="2"/>
  <c r="L26" i="2"/>
  <c r="L31" i="2"/>
  <c r="L35" i="2"/>
  <c r="L39" i="2"/>
  <c r="L28" i="2"/>
  <c r="L226" i="2"/>
  <c r="L225" i="2"/>
  <c r="L219" i="2"/>
  <c r="L217" i="2"/>
  <c r="L222" i="2"/>
  <c r="L209" i="2"/>
  <c r="L212" i="2"/>
  <c r="L215" i="2"/>
  <c r="L197" i="2"/>
  <c r="L195" i="2"/>
  <c r="F194" i="2"/>
  <c r="L194" i="2" s="1"/>
  <c r="L182" i="2"/>
  <c r="L180" i="2"/>
  <c r="L183" i="2"/>
  <c r="L160" i="2"/>
  <c r="L187" i="2"/>
  <c r="L164" i="2"/>
  <c r="L166" i="2"/>
  <c r="L139" i="2"/>
  <c r="L167" i="2"/>
  <c r="L137" i="2"/>
  <c r="L162" i="2"/>
  <c r="L157" i="2"/>
  <c r="L146" i="2"/>
  <c r="L133" i="2"/>
  <c r="L135" i="2"/>
  <c r="L131" i="2"/>
  <c r="L129" i="2"/>
  <c r="L117" i="2"/>
  <c r="L107" i="2"/>
  <c r="L114" i="2"/>
  <c r="L110" i="2"/>
  <c r="L150" i="2"/>
  <c r="L109" i="2"/>
  <c r="L111" i="2"/>
  <c r="L115" i="2"/>
  <c r="L108" i="2"/>
  <c r="I96" i="2" l="1"/>
  <c r="K96" i="2" s="1"/>
  <c r="K100" i="2"/>
  <c r="F99" i="2"/>
  <c r="F96" i="2"/>
  <c r="F105" i="2"/>
  <c r="L105" i="2" s="1"/>
  <c r="F104" i="2"/>
  <c r="I54" i="2"/>
  <c r="K54" i="2" s="1"/>
  <c r="I61" i="2"/>
  <c r="K61" i="2" s="1"/>
  <c r="I58" i="2"/>
  <c r="K58" i="2" s="1"/>
  <c r="I57" i="2"/>
  <c r="K57" i="2" s="1"/>
  <c r="I56" i="2"/>
  <c r="K56" i="2" s="1"/>
  <c r="I55" i="2"/>
  <c r="K55" i="2" s="1"/>
  <c r="I64" i="2"/>
  <c r="K64" i="2" s="1"/>
  <c r="I63" i="2"/>
  <c r="K63" i="2" s="1"/>
  <c r="I62" i="2"/>
  <c r="K62" i="2" s="1"/>
  <c r="I60" i="2"/>
  <c r="K60" i="2" s="1"/>
  <c r="I59" i="2"/>
  <c r="K59" i="2" s="1"/>
  <c r="F54" i="2"/>
  <c r="I89" i="2"/>
  <c r="K89" i="2" s="1"/>
  <c r="I90" i="2"/>
  <c r="K90" i="2" s="1"/>
  <c r="F89" i="2"/>
  <c r="L99" i="2" l="1"/>
  <c r="L104" i="2"/>
  <c r="L96" i="2"/>
  <c r="L54" i="2"/>
  <c r="L89" i="2"/>
  <c r="I10" i="2"/>
  <c r="I9" i="2"/>
  <c r="I319" i="2" l="1"/>
  <c r="K319" i="2" s="1"/>
  <c r="I318" i="2"/>
  <c r="K318" i="2" s="1"/>
  <c r="F318" i="2"/>
  <c r="I312" i="2"/>
  <c r="K312" i="2" s="1"/>
  <c r="I311" i="2"/>
  <c r="K311" i="2" s="1"/>
  <c r="F311" i="2"/>
  <c r="I310" i="2"/>
  <c r="K310" i="2" s="1"/>
  <c r="L318" i="2" l="1"/>
  <c r="L311" i="2"/>
  <c r="I196" i="2"/>
  <c r="K196" i="2" s="1"/>
  <c r="F196" i="2"/>
  <c r="L196" i="2" l="1"/>
  <c r="I316" i="2" l="1"/>
  <c r="I317" i="2"/>
  <c r="I315" i="2"/>
  <c r="I309" i="2"/>
  <c r="I328" i="2" l="1"/>
  <c r="K328" i="2" s="1"/>
  <c r="I329" i="2"/>
  <c r="K329" i="2" s="1"/>
  <c r="I331" i="2"/>
  <c r="K331" i="2" s="1"/>
  <c r="I330" i="2"/>
  <c r="K330" i="2" s="1"/>
  <c r="I332" i="2"/>
  <c r="K332" i="2" s="1"/>
  <c r="I334" i="2"/>
  <c r="K334" i="2" s="1"/>
  <c r="I327" i="2"/>
  <c r="K327" i="2" s="1"/>
  <c r="I336" i="2"/>
  <c r="K336" i="2" s="1"/>
  <c r="I337" i="2"/>
  <c r="K337" i="2" s="1"/>
  <c r="I338" i="2"/>
  <c r="K338" i="2" s="1"/>
  <c r="I339" i="2"/>
  <c r="K339" i="2" s="1"/>
  <c r="I344" i="2"/>
  <c r="K344" i="2" s="1"/>
  <c r="I345" i="2"/>
  <c r="K345" i="2" s="1"/>
  <c r="I350" i="2"/>
  <c r="K350" i="2" s="1"/>
  <c r="I352" i="2"/>
  <c r="K352" i="2" s="1"/>
  <c r="I326" i="2"/>
  <c r="K326" i="2" s="1"/>
  <c r="F316" i="2"/>
  <c r="K317" i="2"/>
  <c r="K316" i="2"/>
  <c r="I324" i="2"/>
  <c r="K324" i="2" s="1"/>
  <c r="I325" i="2"/>
  <c r="K325" i="2" s="1"/>
  <c r="K309" i="2"/>
  <c r="F330" i="2"/>
  <c r="F344" i="2"/>
  <c r="F339" i="2"/>
  <c r="F338" i="2"/>
  <c r="F337" i="2"/>
  <c r="K354" i="2"/>
  <c r="F354" i="2"/>
  <c r="K353" i="2"/>
  <c r="F353" i="2"/>
  <c r="K355" i="2"/>
  <c r="F355" i="2"/>
  <c r="F352" i="2"/>
  <c r="F350" i="2"/>
  <c r="F345" i="2"/>
  <c r="F336" i="2"/>
  <c r="F327" i="2"/>
  <c r="F334" i="2"/>
  <c r="F332" i="2"/>
  <c r="F331" i="2"/>
  <c r="F329" i="2"/>
  <c r="F328" i="2"/>
  <c r="F326" i="2"/>
  <c r="F325" i="2"/>
  <c r="F324" i="2"/>
  <c r="K315" i="2"/>
  <c r="F315" i="2"/>
  <c r="F309" i="2"/>
  <c r="I174" i="2"/>
  <c r="K174" i="2" s="1"/>
  <c r="F174" i="2"/>
  <c r="I173" i="2"/>
  <c r="K173" i="2" s="1"/>
  <c r="F173" i="2"/>
  <c r="I172" i="2"/>
  <c r="K172" i="2" s="1"/>
  <c r="I171" i="2"/>
  <c r="K171" i="2" s="1"/>
  <c r="I170" i="2"/>
  <c r="K170" i="2" s="1"/>
  <c r="F170" i="2"/>
  <c r="K440" i="2"/>
  <c r="I12" i="2"/>
  <c r="K12" i="2" s="1"/>
  <c r="I11" i="2"/>
  <c r="K11" i="2" s="1"/>
  <c r="K443" i="2"/>
  <c r="K10" i="2"/>
  <c r="F10" i="2"/>
  <c r="K9" i="2"/>
  <c r="L339" i="2" l="1"/>
  <c r="L309" i="2"/>
  <c r="L325" i="2"/>
  <c r="L329" i="2"/>
  <c r="L328" i="2"/>
  <c r="L332" i="2"/>
  <c r="L330" i="2"/>
  <c r="L336" i="2"/>
  <c r="L352" i="2"/>
  <c r="L338" i="2"/>
  <c r="L354" i="2"/>
  <c r="L350" i="2"/>
  <c r="L337" i="2"/>
  <c r="L345" i="2"/>
  <c r="L355" i="2"/>
  <c r="L353" i="2"/>
  <c r="L316" i="2"/>
  <c r="L344" i="2"/>
  <c r="L327" i="2"/>
  <c r="L324" i="2"/>
  <c r="L334" i="2"/>
  <c r="L326" i="2"/>
  <c r="L331" i="2"/>
  <c r="L315" i="2"/>
  <c r="L173" i="2"/>
  <c r="L174" i="2"/>
  <c r="L10" i="2"/>
  <c r="L170" i="2"/>
  <c r="F12" i="2"/>
  <c r="L12" i="2" s="1"/>
  <c r="F11" i="2"/>
  <c r="L11" i="2" s="1"/>
  <c r="F445" i="2"/>
  <c r="L445" i="2" s="1"/>
  <c r="F443" i="2"/>
  <c r="L443" i="2" s="1"/>
  <c r="I442" i="2"/>
  <c r="K442" i="2" s="1"/>
  <c r="F442" i="2"/>
  <c r="F9" i="2"/>
  <c r="L9" i="2" l="1"/>
  <c r="L442" i="2"/>
  <c r="I86" i="2" l="1"/>
  <c r="K86" i="2" s="1"/>
  <c r="I85" i="2"/>
  <c r="K85" i="2" s="1"/>
  <c r="I84" i="2"/>
  <c r="K84" i="2" s="1"/>
  <c r="I83" i="2"/>
  <c r="K83" i="2" s="1"/>
  <c r="I82" i="2"/>
  <c r="K82" i="2" s="1"/>
  <c r="I80" i="2"/>
  <c r="K80" i="2" s="1"/>
  <c r="I79" i="2"/>
  <c r="K79" i="2" s="1"/>
  <c r="I77" i="2"/>
  <c r="K77" i="2" s="1"/>
  <c r="I88" i="2"/>
  <c r="K88" i="2" s="1"/>
  <c r="I87" i="2"/>
  <c r="K87" i="2" s="1"/>
  <c r="I81" i="2"/>
  <c r="K81" i="2" s="1"/>
  <c r="I78" i="2"/>
  <c r="K78" i="2" s="1"/>
  <c r="I76" i="2"/>
  <c r="K76" i="2" s="1"/>
  <c r="F76" i="2"/>
  <c r="I232" i="2"/>
  <c r="I231" i="2"/>
  <c r="L76" i="2" l="1"/>
  <c r="I234" i="2"/>
  <c r="K234" i="2" s="1"/>
  <c r="I233" i="2"/>
  <c r="K233" i="2" s="1"/>
  <c r="F233" i="2"/>
  <c r="K232" i="2"/>
  <c r="K231" i="2"/>
  <c r="K230" i="2"/>
  <c r="F230" i="2"/>
  <c r="I229" i="2"/>
  <c r="K229" i="2" s="1"/>
  <c r="I228" i="2"/>
  <c r="K228" i="2" s="1"/>
  <c r="F228" i="2"/>
  <c r="I208" i="2"/>
  <c r="K208" i="2" s="1"/>
  <c r="I207" i="2"/>
  <c r="K207" i="2" s="1"/>
  <c r="I206" i="2"/>
  <c r="K206" i="2" s="1"/>
  <c r="F206" i="2"/>
  <c r="I205" i="2"/>
  <c r="K205" i="2" s="1"/>
  <c r="I204" i="2"/>
  <c r="K204" i="2" s="1"/>
  <c r="I203" i="2"/>
  <c r="K203" i="2" s="1"/>
  <c r="F203" i="2"/>
  <c r="I202" i="2"/>
  <c r="K202" i="2" s="1"/>
  <c r="I201" i="2"/>
  <c r="K201" i="2" s="1"/>
  <c r="I200" i="2"/>
  <c r="K200" i="2" s="1"/>
  <c r="F200" i="2"/>
  <c r="F192" i="2"/>
  <c r="I178" i="2"/>
  <c r="K178" i="2" s="1"/>
  <c r="F178" i="2"/>
  <c r="I280" i="2"/>
  <c r="K280" i="2" s="1"/>
  <c r="I279" i="2"/>
  <c r="K279" i="2" s="1"/>
  <c r="I278" i="2"/>
  <c r="K278" i="2" s="1"/>
  <c r="I277" i="2"/>
  <c r="K277" i="2" s="1"/>
  <c r="I276" i="2"/>
  <c r="K276" i="2" s="1"/>
  <c r="I275" i="2"/>
  <c r="K275" i="2" s="1"/>
  <c r="I274" i="2"/>
  <c r="K274" i="2" s="1"/>
  <c r="I273" i="2"/>
  <c r="K273" i="2" s="1"/>
  <c r="I272" i="2"/>
  <c r="K272" i="2" s="1"/>
  <c r="I270" i="2"/>
  <c r="K270" i="2" s="1"/>
  <c r="I269" i="2"/>
  <c r="I271" i="2" s="1"/>
  <c r="K271" i="2" s="1"/>
  <c r="I268" i="2"/>
  <c r="K268" i="2" s="1"/>
  <c r="F268" i="2"/>
  <c r="I239" i="2"/>
  <c r="K239" i="2" s="1"/>
  <c r="I238" i="2"/>
  <c r="K238" i="2" s="1"/>
  <c r="I237" i="2"/>
  <c r="K237" i="2" s="1"/>
  <c r="F237" i="2"/>
  <c r="I282" i="2"/>
  <c r="K282" i="2" s="1"/>
  <c r="F282" i="2"/>
  <c r="I281" i="2"/>
  <c r="K281" i="2" s="1"/>
  <c r="F281" i="2"/>
  <c r="I126" i="2"/>
  <c r="K126" i="2" s="1"/>
  <c r="I141" i="2"/>
  <c r="K141" i="2" s="1"/>
  <c r="F141" i="2"/>
  <c r="I128" i="2"/>
  <c r="K128" i="2" s="1"/>
  <c r="F128" i="2"/>
  <c r="I123" i="2"/>
  <c r="K123" i="2" s="1"/>
  <c r="F123" i="2"/>
  <c r="I119" i="2"/>
  <c r="K119" i="2" s="1"/>
  <c r="I118" i="2"/>
  <c r="K118" i="2" s="1"/>
  <c r="F118" i="2"/>
  <c r="I145" i="2"/>
  <c r="K145" i="2" s="1"/>
  <c r="K144" i="2"/>
  <c r="I143" i="2"/>
  <c r="K143" i="2" s="1"/>
  <c r="I142" i="2"/>
  <c r="K142" i="2" s="1"/>
  <c r="F142" i="2"/>
  <c r="I95" i="2"/>
  <c r="K95" i="2" s="1"/>
  <c r="I94" i="2"/>
  <c r="K94" i="2" s="1"/>
  <c r="F94" i="2"/>
  <c r="I93" i="2"/>
  <c r="K93" i="2" s="1"/>
  <c r="I91" i="2"/>
  <c r="I92" i="2" s="1"/>
  <c r="K92" i="2" s="1"/>
  <c r="F91" i="2"/>
  <c r="I75" i="2"/>
  <c r="K75" i="2" s="1"/>
  <c r="I74" i="2"/>
  <c r="K74" i="2" s="1"/>
  <c r="I73" i="2"/>
  <c r="K73" i="2" s="1"/>
  <c r="I72" i="2"/>
  <c r="K72" i="2" s="1"/>
  <c r="I71" i="2"/>
  <c r="K71" i="2" s="1"/>
  <c r="I70" i="2"/>
  <c r="K70" i="2" s="1"/>
  <c r="I69" i="2"/>
  <c r="K69" i="2" s="1"/>
  <c r="I68" i="2"/>
  <c r="K68" i="2" s="1"/>
  <c r="I67" i="2"/>
  <c r="K67" i="2" s="1"/>
  <c r="I66" i="2"/>
  <c r="K66" i="2" s="1"/>
  <c r="I65" i="2"/>
  <c r="K65" i="2" s="1"/>
  <c r="F65" i="2"/>
  <c r="I53" i="2"/>
  <c r="K53" i="2" s="1"/>
  <c r="I52" i="2"/>
  <c r="K52" i="2" s="1"/>
  <c r="I51" i="2"/>
  <c r="K51" i="2" s="1"/>
  <c r="I50" i="2"/>
  <c r="K50" i="2" s="1"/>
  <c r="I49" i="2"/>
  <c r="K49" i="2" s="1"/>
  <c r="I48" i="2"/>
  <c r="K48" i="2" s="1"/>
  <c r="I47" i="2"/>
  <c r="K47" i="2" s="1"/>
  <c r="I46" i="2"/>
  <c r="K46" i="2" s="1"/>
  <c r="I45" i="2"/>
  <c r="K45" i="2" s="1"/>
  <c r="I44" i="2"/>
  <c r="K44" i="2" s="1"/>
  <c r="I43" i="2"/>
  <c r="K43" i="2" s="1"/>
  <c r="F43" i="2"/>
  <c r="I253" i="2"/>
  <c r="L228" i="2" l="1"/>
  <c r="L282" i="2"/>
  <c r="L230" i="2"/>
  <c r="L233" i="2"/>
  <c r="L178" i="2"/>
  <c r="L200" i="2"/>
  <c r="L203" i="2"/>
  <c r="L206" i="2"/>
  <c r="L141" i="2"/>
  <c r="L94" i="2"/>
  <c r="L118" i="2"/>
  <c r="L128" i="2"/>
  <c r="L281" i="2"/>
  <c r="K269" i="2"/>
  <c r="L268" i="2" s="1"/>
  <c r="I192" i="2"/>
  <c r="K192" i="2" s="1"/>
  <c r="I193" i="2"/>
  <c r="K193" i="2" s="1"/>
  <c r="L237" i="2"/>
  <c r="L142" i="2"/>
  <c r="L123" i="2"/>
  <c r="L65" i="2"/>
  <c r="L43" i="2"/>
  <c r="K91" i="2"/>
  <c r="L91" i="2" s="1"/>
  <c r="I127" i="2"/>
  <c r="K127" i="2" s="1"/>
  <c r="I125" i="2"/>
  <c r="K125" i="2" s="1"/>
  <c r="F125" i="2"/>
  <c r="I116" i="2"/>
  <c r="K116" i="2" s="1"/>
  <c r="I106" i="2"/>
  <c r="I252" i="2"/>
  <c r="K252" i="2" s="1"/>
  <c r="I251" i="2"/>
  <c r="K251" i="2" s="1"/>
  <c r="I250" i="2"/>
  <c r="K250" i="2" s="1"/>
  <c r="I248" i="2"/>
  <c r="K248" i="2" s="1"/>
  <c r="I247" i="2"/>
  <c r="K247" i="2" s="1"/>
  <c r="I246" i="2"/>
  <c r="K246" i="2" s="1"/>
  <c r="I245" i="2"/>
  <c r="K245" i="2" s="1"/>
  <c r="I244" i="2"/>
  <c r="K244" i="2" s="1"/>
  <c r="I243" i="2"/>
  <c r="K243" i="2" s="1"/>
  <c r="I242" i="2"/>
  <c r="I249" i="2" s="1"/>
  <c r="K249" i="2" s="1"/>
  <c r="I241" i="2"/>
  <c r="K241" i="2" s="1"/>
  <c r="I240" i="2"/>
  <c r="K240" i="2" s="1"/>
  <c r="F240" i="2"/>
  <c r="I267" i="2"/>
  <c r="K267" i="2" s="1"/>
  <c r="I266" i="2"/>
  <c r="K266" i="2" s="1"/>
  <c r="I265" i="2"/>
  <c r="K265" i="2" s="1"/>
  <c r="I263" i="2"/>
  <c r="K263" i="2" s="1"/>
  <c r="I262" i="2"/>
  <c r="K262" i="2" s="1"/>
  <c r="I261" i="2"/>
  <c r="K261" i="2" s="1"/>
  <c r="I260" i="2"/>
  <c r="K260" i="2" s="1"/>
  <c r="I259" i="2"/>
  <c r="K259" i="2" s="1"/>
  <c r="I258" i="2"/>
  <c r="K258" i="2" s="1"/>
  <c r="I257" i="2"/>
  <c r="K257" i="2" s="1"/>
  <c r="I256" i="2"/>
  <c r="K256" i="2" s="1"/>
  <c r="I255" i="2"/>
  <c r="I264" i="2" s="1"/>
  <c r="K264" i="2" s="1"/>
  <c r="I254" i="2"/>
  <c r="K254" i="2" s="1"/>
  <c r="K253" i="2"/>
  <c r="F253" i="2"/>
  <c r="I179" i="2"/>
  <c r="K179" i="2" s="1"/>
  <c r="K113" i="2"/>
  <c r="F113" i="2"/>
  <c r="F179" i="2"/>
  <c r="F106" i="2"/>
  <c r="G45" i="1"/>
  <c r="G46" i="1" s="1"/>
  <c r="G44" i="1"/>
  <c r="G43" i="1"/>
  <c r="G31" i="1"/>
  <c r="G32" i="1"/>
  <c r="G33" i="1"/>
  <c r="G34" i="1"/>
  <c r="G35" i="1"/>
  <c r="G36" i="1"/>
  <c r="G37" i="1"/>
  <c r="G38" i="1"/>
  <c r="G39" i="1"/>
  <c r="G40" i="1"/>
  <c r="G30" i="1"/>
  <c r="G29" i="1"/>
  <c r="G26" i="1"/>
  <c r="G20" i="1"/>
  <c r="G21" i="1"/>
  <c r="G22" i="1"/>
  <c r="G23" i="1"/>
  <c r="G24" i="1"/>
  <c r="G25" i="1"/>
  <c r="G19" i="1"/>
  <c r="G18" i="1"/>
  <c r="G27" i="1" s="1"/>
  <c r="G17" i="1"/>
  <c r="G41" i="1" l="1"/>
  <c r="K106" i="2"/>
  <c r="L106" i="2" s="1"/>
  <c r="L192" i="2"/>
  <c r="F116" i="2"/>
  <c r="L116" i="2" s="1"/>
  <c r="I120" i="2"/>
  <c r="K120" i="2" s="1"/>
  <c r="F120" i="2"/>
  <c r="I122" i="2"/>
  <c r="K122" i="2" s="1"/>
  <c r="I112" i="2"/>
  <c r="K112" i="2" s="1"/>
  <c r="F112" i="2"/>
  <c r="L125" i="2"/>
  <c r="K255" i="2"/>
  <c r="L253" i="2" s="1"/>
  <c r="K242" i="2"/>
  <c r="L240" i="2" s="1"/>
  <c r="L179" i="2"/>
  <c r="L113" i="2"/>
  <c r="G50" i="1"/>
  <c r="F175" i="2" l="1"/>
  <c r="K175" i="2"/>
  <c r="F440" i="2"/>
  <c r="L440" i="2" s="1"/>
  <c r="L120" i="2"/>
  <c r="L112" i="2"/>
  <c r="G51" i="1"/>
  <c r="G52" i="1" s="1"/>
  <c r="L176" i="2" l="1"/>
  <c r="F441" i="2"/>
  <c r="L441" i="2" s="1"/>
</calcChain>
</file>

<file path=xl/sharedStrings.xml><?xml version="1.0" encoding="utf-8"?>
<sst xmlns="http://schemas.openxmlformats.org/spreadsheetml/2006/main" count="1318" uniqueCount="478">
  <si>
    <t>СОГЛАСОВАНО</t>
  </si>
  <si>
    <t>УТВЕРЖДАЮ</t>
  </si>
  <si>
    <t>__________________________</t>
  </si>
  <si>
    <r>
      <t>«</t>
    </r>
    <r>
      <rPr>
        <i/>
        <sz val="12"/>
        <color indexed="10"/>
        <rFont val="Arial"/>
        <family val="2"/>
        <charset val="204"/>
      </rPr>
      <t>Название сметы</t>
    </r>
    <r>
      <rPr>
        <i/>
        <sz val="12"/>
        <color indexed="8"/>
        <rFont val="Arial"/>
        <family val="2"/>
        <charset val="204"/>
      </rPr>
      <t xml:space="preserve"> »</t>
    </r>
  </si>
  <si>
    <t>№</t>
  </si>
  <si>
    <t>Шифр, номера</t>
  </si>
  <si>
    <t>Наименование работ</t>
  </si>
  <si>
    <t>Единица</t>
  </si>
  <si>
    <t>Кол-во</t>
  </si>
  <si>
    <t>Сметная стоимость, руб.</t>
  </si>
  <si>
    <t>п/п</t>
  </si>
  <si>
    <t>и затрат, характеристика</t>
  </si>
  <si>
    <t>измерен.</t>
  </si>
  <si>
    <t>на единицу</t>
  </si>
  <si>
    <t>общая</t>
  </si>
  <si>
    <t xml:space="preserve">        Стоимость работ</t>
  </si>
  <si>
    <t>Итого стоимость работ</t>
  </si>
  <si>
    <t xml:space="preserve">        Материалы</t>
  </si>
  <si>
    <t>Итого материалов</t>
  </si>
  <si>
    <t>Процент</t>
  </si>
  <si>
    <t>Сумма</t>
  </si>
  <si>
    <t>в руб.</t>
  </si>
  <si>
    <t>ИТОГО</t>
  </si>
  <si>
    <t>НДС</t>
  </si>
  <si>
    <t>ВСЕГО С НДС</t>
  </si>
  <si>
    <t xml:space="preserve">Составил </t>
  </si>
  <si>
    <t>Проверил</t>
  </si>
  <si>
    <t>«____»________________г.</t>
  </si>
  <si>
    <t>«____»_______________г.</t>
  </si>
  <si>
    <t>руб.</t>
  </si>
  <si>
    <t xml:space="preserve">нормативов </t>
  </si>
  <si>
    <t>Эксплуатация машин и механизмов</t>
  </si>
  <si>
    <t>Итого эксплуатация машин и механизмов</t>
  </si>
  <si>
    <t>Стоимость 1м.п. забора с НДС (либо другие работы):</t>
  </si>
  <si>
    <r>
      <t>СМЕТА</t>
    </r>
    <r>
      <rPr>
        <b/>
        <sz val="11"/>
        <color indexed="8"/>
        <rFont val="Arial"/>
        <family val="2"/>
        <charset val="204"/>
      </rPr>
      <t xml:space="preserve"> </t>
    </r>
  </si>
  <si>
    <t>Наименование этапа работ</t>
  </si>
  <si>
    <t>ед. изм.</t>
  </si>
  <si>
    <t>кол-во</t>
  </si>
  <si>
    <t>Работы</t>
  </si>
  <si>
    <t>Материалы</t>
  </si>
  <si>
    <t>Всего стоимость</t>
  </si>
  <si>
    <t>Наименование</t>
  </si>
  <si>
    <t>кг</t>
  </si>
  <si>
    <t>м2</t>
  </si>
  <si>
    <t>м3</t>
  </si>
  <si>
    <t>м.п.</t>
  </si>
  <si>
    <t>Песок</t>
  </si>
  <si>
    <t>Пленка</t>
  </si>
  <si>
    <t>Гидроизоляция пола обмазочная (2 слоя)</t>
  </si>
  <si>
    <t>Смесь Глимс Водостоп</t>
  </si>
  <si>
    <t>Цемент М500</t>
  </si>
  <si>
    <t>Фибра</t>
  </si>
  <si>
    <t>Устройство цементно-песчаная стяжки полусухого прессования с фиброволокном Н=70-100 мм под водяной теплый пол</t>
  </si>
  <si>
    <t>Термодобавка</t>
  </si>
  <si>
    <t>л.</t>
  </si>
  <si>
    <t>Устройство цементно-песчаная стяжки полусухого прессования с фиброволокном Н=70-100 мм</t>
  </si>
  <si>
    <t>ГКЛ 2500х1200х9,5</t>
  </si>
  <si>
    <t>ПП 60/27</t>
  </si>
  <si>
    <t>ПН 28/27</t>
  </si>
  <si>
    <t>удлинитель 60/27</t>
  </si>
  <si>
    <t>соединитель 60/27</t>
  </si>
  <si>
    <t>подвес 60/27</t>
  </si>
  <si>
    <t>тяга подвеса</t>
  </si>
  <si>
    <t>подвес прямой</t>
  </si>
  <si>
    <t>Шуруп LN9</t>
  </si>
  <si>
    <t>Шуруп TN25</t>
  </si>
  <si>
    <t xml:space="preserve">Анкер </t>
  </si>
  <si>
    <t>Лента армирующая</t>
  </si>
  <si>
    <t>Шпаклевка Фуген фюллер</t>
  </si>
  <si>
    <t>Монтаж гипсокартонных потолков Кнауф П 112 в 2 уровня</t>
  </si>
  <si>
    <t>Монтаж гипсокартонных потолков Кнауф П 112 в 1 уровень</t>
  </si>
  <si>
    <t>шт.</t>
  </si>
  <si>
    <t>Дюбель 6х40</t>
  </si>
  <si>
    <t>Шпатлевка Ветонит LR+</t>
  </si>
  <si>
    <t xml:space="preserve">Сетка армирующая </t>
  </si>
  <si>
    <t>СТЕНЫ</t>
  </si>
  <si>
    <t>ПОЛЫ</t>
  </si>
  <si>
    <t>ПОТОЛКИ</t>
  </si>
  <si>
    <t>Профиль направляющий ПН 50/40</t>
  </si>
  <si>
    <t xml:space="preserve">Профиль стоечный ПС 100/50 </t>
  </si>
  <si>
    <t xml:space="preserve">Шпаклевка "Унфлот" </t>
  </si>
  <si>
    <t xml:space="preserve">Лента армирующая </t>
  </si>
  <si>
    <t xml:space="preserve">Дюбель "К" 6/35 </t>
  </si>
  <si>
    <t xml:space="preserve">Лента уплотнительная </t>
  </si>
  <si>
    <t>Грунт гл.проникновения</t>
  </si>
  <si>
    <t>л</t>
  </si>
  <si>
    <t>Плита минераловатная</t>
  </si>
  <si>
    <t>Лист ГКЛ Knauf 9,5 мм</t>
  </si>
  <si>
    <t>Устройство перегородок  из ГКЛ  C-112</t>
  </si>
  <si>
    <t>Устройство перегородок из пеноблолка</t>
  </si>
  <si>
    <t>Пеноблок (600х300х100)</t>
  </si>
  <si>
    <t>Сухая смесь</t>
  </si>
  <si>
    <t>Кирпич</t>
  </si>
  <si>
    <t>Раствор кладочный</t>
  </si>
  <si>
    <t>Облицовка стен плиткой</t>
  </si>
  <si>
    <t xml:space="preserve">Плитка </t>
  </si>
  <si>
    <t>Клей плиточный</t>
  </si>
  <si>
    <t>Затирка для швов</t>
  </si>
  <si>
    <t>Устройство перфорированного
 уголка</t>
  </si>
  <si>
    <t>Перфорированный уголок</t>
  </si>
  <si>
    <t>Скобки</t>
  </si>
  <si>
    <t>упак</t>
  </si>
  <si>
    <t>Шпатлевка стен по ГКЛ</t>
  </si>
  <si>
    <t>Шлифсетка</t>
  </si>
  <si>
    <t xml:space="preserve">Оклейка стен паутинкой </t>
  </si>
  <si>
    <t>Паутинка</t>
  </si>
  <si>
    <t>Стеклообои</t>
  </si>
  <si>
    <t xml:space="preserve">Высококачественная окраска стен латексной краской  </t>
  </si>
  <si>
    <t xml:space="preserve">Шуруп TN35 </t>
  </si>
  <si>
    <t xml:space="preserve">Шуруп  TN25 </t>
  </si>
  <si>
    <t xml:space="preserve">Шуруп  TN35 </t>
  </si>
  <si>
    <t>Устройство подвесных потолков типа Армстронг "Байкал"</t>
  </si>
  <si>
    <t>Подвесной потолок типа Армстронг "Байкал"  600х600х13</t>
  </si>
  <si>
    <t>Устройство металлокаркаса для подвесного потолка из ГКЛ</t>
  </si>
  <si>
    <t>Труба стальная 50х25</t>
  </si>
  <si>
    <t>Электроды</t>
  </si>
  <si>
    <t>Устройство противопожарного подвесного потолка из ОГКЛ по металлическому  каркасу в 2-а слоя, предел огнестойкости EI-45</t>
  </si>
  <si>
    <t>Соединитель профилей одноуровневый</t>
  </si>
  <si>
    <t>Подвесы с зажимом</t>
  </si>
  <si>
    <t>Тяга подвеса</t>
  </si>
  <si>
    <t>Саморез 25 мм</t>
  </si>
  <si>
    <t>Анкерный элемент</t>
  </si>
  <si>
    <t>Дюбель 6/35</t>
  </si>
  <si>
    <t>Гипсокартон ОГКЛ 9,5 мм</t>
  </si>
  <si>
    <t>Профиль  60/27</t>
  </si>
  <si>
    <t>Профиль  28/27</t>
  </si>
  <si>
    <t>Удлинитель  60/27</t>
  </si>
  <si>
    <t>Профиль маячковый</t>
  </si>
  <si>
    <t>Клей для ковролина</t>
  </si>
  <si>
    <t>Стыковочный профиль</t>
  </si>
  <si>
    <t>Дюбель анкерный</t>
  </si>
  <si>
    <t>Саморез</t>
  </si>
  <si>
    <t>Устройство плинтуса пластикового</t>
  </si>
  <si>
    <t>Плинтус пластиковый</t>
  </si>
  <si>
    <t>Смесь М-300</t>
  </si>
  <si>
    <t>Клей (Unis+)</t>
  </si>
  <si>
    <t>Укладка  ковролина</t>
  </si>
  <si>
    <t>Люк ревизии 300х300</t>
  </si>
  <si>
    <t>Керамогранит</t>
  </si>
  <si>
    <t>Клей для плитки</t>
  </si>
  <si>
    <t>Облицовка стен ГКЛ в 2 слоя по металлическому  каркасу  С-623</t>
  </si>
  <si>
    <t>Профиль ПП 60/27</t>
  </si>
  <si>
    <t>Профиль ПН 28/27</t>
  </si>
  <si>
    <t>Подвес прямой 60/27</t>
  </si>
  <si>
    <t>Шуруп LN 9</t>
  </si>
  <si>
    <t>Облицовка стен ГКЛ листами в 2 слоя по металлическому  каркасу</t>
  </si>
  <si>
    <t>ЭМР</t>
  </si>
  <si>
    <t>Всего по разделу</t>
  </si>
  <si>
    <t>Итого по работам</t>
  </si>
  <si>
    <t>Итого по материалам</t>
  </si>
  <si>
    <t>ком-т</t>
  </si>
  <si>
    <t>Использование пленки для защиты от загрязнения соседних помещений</t>
  </si>
  <si>
    <t>Пленка полиэтиленовая</t>
  </si>
  <si>
    <t>Вывоз строительного мусора</t>
  </si>
  <si>
    <t>рейс</t>
  </si>
  <si>
    <t>Демонтаж  перегородок из кирпича толщ. 120 мм</t>
  </si>
  <si>
    <t>Демонтаж  перегородок из блоков толщ. 120 мм</t>
  </si>
  <si>
    <t>Мешки для мусора</t>
  </si>
  <si>
    <t>Демонтаж ГКЛ перегородок в 2 слоя</t>
  </si>
  <si>
    <t>ПРОЧИЕ РАБОТЫ</t>
  </si>
  <si>
    <t>Уборка помещения для производства работ</t>
  </si>
  <si>
    <t>т.</t>
  </si>
  <si>
    <t>Пена монтажная</t>
  </si>
  <si>
    <t>Устройство отбойников дверных</t>
  </si>
  <si>
    <t>Отбойник дверной</t>
  </si>
  <si>
    <t>Установка дверных доводчиков</t>
  </si>
  <si>
    <t>Доводчик</t>
  </si>
  <si>
    <t>Прокладка кабеля с затягиванием в гофру 3х2,5</t>
  </si>
  <si>
    <t>Прокладка кабеля с затягиванием в гофру 3х1,5</t>
  </si>
  <si>
    <t>Прокладка гофры</t>
  </si>
  <si>
    <t>Гофра с протяжкой</t>
  </si>
  <si>
    <t>Прокладка гофротрубы с кабелем UTP 5e для компьютеров</t>
  </si>
  <si>
    <t>Монтаж стального лотка</t>
  </si>
  <si>
    <t xml:space="preserve">Прокладка кабельных каналов </t>
  </si>
  <si>
    <t xml:space="preserve">Установка распаечной коробки </t>
  </si>
  <si>
    <t>распайкоробка 40х40</t>
  </si>
  <si>
    <t>Установка розетки</t>
  </si>
  <si>
    <t>розетка Легранд с заземлением и рамкой</t>
  </si>
  <si>
    <t>Установка розетки влагозащищенной</t>
  </si>
  <si>
    <t>Выключатель Легранд двухклавишный с рамкой</t>
  </si>
  <si>
    <t>Установка розетки UTP</t>
  </si>
  <si>
    <t>Розетка UTP Легранд с рамкой</t>
  </si>
  <si>
    <t>Установка розетки телефонной</t>
  </si>
  <si>
    <t>Монтаж установочной коробки</t>
  </si>
  <si>
    <t>Подрозетник</t>
  </si>
  <si>
    <t>Монтаж электрощита</t>
  </si>
  <si>
    <t>Установка и подключение встраиваемого светильника в ГКЛ потолок</t>
  </si>
  <si>
    <t>Установка и подключение встраиваемого светильника в  потолок Армстронг</t>
  </si>
  <si>
    <t>Установка и подключение светильника аварийного ВЫХОД</t>
  </si>
  <si>
    <t>Табличка ВЫХОД</t>
  </si>
  <si>
    <t>Замер сопротивления изоляции кабеля,сопротивления "фаза-ноль"и контура заземления , испытания автоматов</t>
  </si>
  <si>
    <t>Проектные работы по электрике</t>
  </si>
  <si>
    <t>Алмазный диск</t>
  </si>
  <si>
    <t>Смесь универсальная</t>
  </si>
  <si>
    <t>Монтаж автоматических выключателей однофазных</t>
  </si>
  <si>
    <t>Автомат Легранд или АВВ  трехфазный</t>
  </si>
  <si>
    <t>Монтаж автоматических выключателей трехфазных</t>
  </si>
  <si>
    <t>Автомат Легранд или АВВ  однофазный</t>
  </si>
  <si>
    <t>Счетчик трехфазный типа Меркурий</t>
  </si>
  <si>
    <t>Установка выключателя двухклавишного с коммутацией</t>
  </si>
  <si>
    <t>Установка выключателя одноклавишного с коммутацией</t>
  </si>
  <si>
    <t>Выключатель Легранд одноклавишный с рамкой</t>
  </si>
  <si>
    <t>Лоток стальной</t>
  </si>
  <si>
    <t>Светильник ARS/S 595х595х75, 4х18 Вт</t>
  </si>
  <si>
    <t>Грунт Бетонконтакт</t>
  </si>
  <si>
    <t>Клей для стеклообоев</t>
  </si>
  <si>
    <t xml:space="preserve">Расходные материалы </t>
  </si>
  <si>
    <t>Шпильки Д10 в ком.п.лекте с гайкой</t>
  </si>
  <si>
    <t>ком.п.л</t>
  </si>
  <si>
    <t>штукатурка Родбанд</t>
  </si>
  <si>
    <t>Устройство подвесных потолков типа "Грильято" с окраской в RAL</t>
  </si>
  <si>
    <t>Подвесной потолок типа "Грильято" с окраской</t>
  </si>
  <si>
    <t>Монтаж счетчика  трехфазного</t>
  </si>
  <si>
    <t>кабель ВВГНГ 3х2,5</t>
  </si>
  <si>
    <t>Гофра с протяжкой Д20</t>
  </si>
  <si>
    <t>кабель ВВГНГ 3х1,5</t>
  </si>
  <si>
    <t>кабель UTP 5e</t>
  </si>
  <si>
    <t>ПРАЙС-ЛИСТ по состоянию на 01.04.2013</t>
  </si>
  <si>
    <t>Устройство перегородок из кирпича (120 мм)</t>
  </si>
  <si>
    <t>Выравнивание стен ГКЛ на клею</t>
  </si>
  <si>
    <t>штукатурка Фугенфюллер</t>
  </si>
  <si>
    <t>Штукатурка откосов по маякам гипсовой смесью</t>
  </si>
  <si>
    <t>Устройство перегородок  из ГКЛ  C-112 сложной формы, в т.ч. в двух уровнях. (ниши, арки)</t>
  </si>
  <si>
    <t>Резка проема в ж. б. стене (не более 18 см)</t>
  </si>
  <si>
    <t>Диск алмазный</t>
  </si>
  <si>
    <t>Резка проема в кирпичной стене (не более 25 см)</t>
  </si>
  <si>
    <t>Резка проема в стенах из гипсовых и пеноблоков</t>
  </si>
  <si>
    <t>Усиление проема *</t>
  </si>
  <si>
    <t>Шпильки в комплекте с гайкой</t>
  </si>
  <si>
    <t>Швеллер В16</t>
  </si>
  <si>
    <t>Полоса стальная</t>
  </si>
  <si>
    <t>Уголок стальной 50х50</t>
  </si>
  <si>
    <t>Пробивка отверстий (до 200 мм) в бетонных перекрытиях,  стенах</t>
  </si>
  <si>
    <t>Пробивка отверстий (до 400 мм) в бетонных перекрытиях,  стенах</t>
  </si>
  <si>
    <t>Обработка грунтом Бетонноконтакт стен под штукатурку</t>
  </si>
  <si>
    <t>Обработка грунтом Бетоннококнтакт откосов под штукатурку</t>
  </si>
  <si>
    <t>Штукатурка стен по маякам гипсовой смесью</t>
  </si>
  <si>
    <t>Сетка 5х5</t>
  </si>
  <si>
    <t>Установка штукатурной сетки Строби</t>
  </si>
  <si>
    <t>Установка штукатурной сетки стальной</t>
  </si>
  <si>
    <t>Сетка стальная</t>
  </si>
  <si>
    <t>Штукатурка стен по маякам цементным раствором</t>
  </si>
  <si>
    <t>смесь штукатурная М-150</t>
  </si>
  <si>
    <t>Штукатурка откосов по маякам цементным раствором</t>
  </si>
  <si>
    <t>Штукатурка криволинейных стен по маякам гипсовой смесью</t>
  </si>
  <si>
    <t>Выравнивание стен гипсовой смесью</t>
  </si>
  <si>
    <t>Штукатурка радиусных откосов по маякам гипсовой смесью</t>
  </si>
  <si>
    <t>Облицовка стен мозаикой</t>
  </si>
  <si>
    <t xml:space="preserve">Мозаика </t>
  </si>
  <si>
    <t xml:space="preserve">Шпатлевка стен </t>
  </si>
  <si>
    <t>Шпатлевка откосов</t>
  </si>
  <si>
    <t>Огрунтовка стен под финишную отделку</t>
  </si>
  <si>
    <t>Шпатлевка стен под покраску</t>
  </si>
  <si>
    <t>Шпатлевка Шитрок</t>
  </si>
  <si>
    <t>Огрунтовка стен, откосов под шпатлевку</t>
  </si>
  <si>
    <t>Краска латексная TIKKURILA EURO 7, DULUX</t>
  </si>
  <si>
    <t>Оклейка стен обоями бумажными</t>
  </si>
  <si>
    <t>Оклейка стен обоями виниловыми</t>
  </si>
  <si>
    <t>Оклейка стен обоями флизилиновыми</t>
  </si>
  <si>
    <t>Клей для обоев</t>
  </si>
  <si>
    <t>Обои</t>
  </si>
  <si>
    <t>Оклейка стен обоями с подбором рисунка</t>
  </si>
  <si>
    <t>Облицовка стен плиткой менее 20х20 см</t>
  </si>
  <si>
    <t>Установка двери (финская)</t>
  </si>
  <si>
    <t>Дверь финская, с фурнитурой и ручкой</t>
  </si>
  <si>
    <t>Установка двери с зарезкой петель, замков</t>
  </si>
  <si>
    <t>Дверь с фурнитурой и ручкой</t>
  </si>
  <si>
    <t>Устройство каркаса под вагонку, ПВХ панели, ламинат</t>
  </si>
  <si>
    <t>брусок 50х40</t>
  </si>
  <si>
    <t>саморез</t>
  </si>
  <si>
    <t xml:space="preserve">вагонка </t>
  </si>
  <si>
    <t>Облицовка стен вагонкой по готовому каркасу</t>
  </si>
  <si>
    <t>Облицовка стен иммитацией бруса по готовому каркасу</t>
  </si>
  <si>
    <t>Иммитация бруса</t>
  </si>
  <si>
    <t>Облицовка стен ПВХ панелями по готовому каркасу</t>
  </si>
  <si>
    <t>Панель ПВХ</t>
  </si>
  <si>
    <t>Покрытие вагонки, иммитации бруса пропитками</t>
  </si>
  <si>
    <t xml:space="preserve">Пропитка </t>
  </si>
  <si>
    <t>Устройство цементно-песчаная стяжки  Н=30-50 мм</t>
  </si>
  <si>
    <t>Пескобетон М300</t>
  </si>
  <si>
    <t>Устройство цементно-песчаная стяжки каждые последующие 10 мм</t>
  </si>
  <si>
    <t>Смесь самовыравнивающ. VETONIT 5000</t>
  </si>
  <si>
    <t>Устройство эпоксидного наливного пола</t>
  </si>
  <si>
    <t>наливной пол на эпоксидной основе</t>
  </si>
  <si>
    <t>Устройство выравнивающей стяжки толщина 30мм</t>
  </si>
  <si>
    <t>Устройство выравнивающей стяжки  5-20 мм</t>
  </si>
  <si>
    <t xml:space="preserve">Огрунтовка основания пола </t>
  </si>
  <si>
    <t>Огрунтовка пола под укладку плитки, фанеры</t>
  </si>
  <si>
    <t>Устройство черновых полов из фанеры под паркет, массивную доску</t>
  </si>
  <si>
    <t>Фанера ФК</t>
  </si>
  <si>
    <t>Клей для фанеры</t>
  </si>
  <si>
    <t>Ковролин</t>
  </si>
  <si>
    <t>Устройство полов из керамогранита с затиркой швов</t>
  </si>
  <si>
    <t xml:space="preserve">Керамогранит </t>
  </si>
  <si>
    <t>Устройство полов из керамической плитки с затиркой швов</t>
  </si>
  <si>
    <t>Керамическая плитка</t>
  </si>
  <si>
    <t>Укладка  линолиума</t>
  </si>
  <si>
    <t>линолиум</t>
  </si>
  <si>
    <t>Укладка  коммерческого линолиума</t>
  </si>
  <si>
    <t>линолиум коммерческий</t>
  </si>
  <si>
    <t>Клей для линолиума</t>
  </si>
  <si>
    <t>Стыковочный жгут</t>
  </si>
  <si>
    <t>Устройство люков ревизии</t>
  </si>
  <si>
    <t xml:space="preserve">Устройство плинтуса из плитки </t>
  </si>
  <si>
    <t>Укладка  ламината</t>
  </si>
  <si>
    <t>ламинат</t>
  </si>
  <si>
    <t>Подложка</t>
  </si>
  <si>
    <t>Укладка  паркета</t>
  </si>
  <si>
    <t>Паркет штучный</t>
  </si>
  <si>
    <t>Клей для паркета</t>
  </si>
  <si>
    <t>Крепеж (саморез, гвоздь)</t>
  </si>
  <si>
    <t>Укладка  паркетной доски</t>
  </si>
  <si>
    <t>Паркетная доска</t>
  </si>
  <si>
    <t>Укладка  массивной доски</t>
  </si>
  <si>
    <t>Массивная доска</t>
  </si>
  <si>
    <t>Циклевка паркета</t>
  </si>
  <si>
    <t xml:space="preserve">Шкурка </t>
  </si>
  <si>
    <t>Покрытие паркета лаком в 3 слоя</t>
  </si>
  <si>
    <t xml:space="preserve">Лак паркетный полиуретановый </t>
  </si>
  <si>
    <t>Шлифовка паркета</t>
  </si>
  <si>
    <t>Демонтаж обшивки стен из ГКЛ</t>
  </si>
  <si>
    <t>Демонтаж оконных и дверных блоков</t>
  </si>
  <si>
    <t>Демонтаж обоев</t>
  </si>
  <si>
    <t>Демонтаж потолков АРМСТРОНГ</t>
  </si>
  <si>
    <t>Демонтаж реечных потолков</t>
  </si>
  <si>
    <t>Демонтаж покрытия из масляной краски</t>
  </si>
  <si>
    <t>Демонтаж покрытия из побелки</t>
  </si>
  <si>
    <t>Демонтаж покрытия из водоэмульсионной краски</t>
  </si>
  <si>
    <t>Демонтаж панелей ПВХ</t>
  </si>
  <si>
    <t>Демонтаж керамической плитки</t>
  </si>
  <si>
    <t>Демонтаж штукатурки гипсовой, цементной</t>
  </si>
  <si>
    <t>Демонтаж паркетной доски, ламината</t>
  </si>
  <si>
    <t>Демонтаж паркета, массивной доски</t>
  </si>
  <si>
    <t>Демонтаж плинтусов</t>
  </si>
  <si>
    <t>Демонтаж розеток, выключателей</t>
  </si>
  <si>
    <t>Демонтаж светильников, вентиляторов</t>
  </si>
  <si>
    <t>Демонтаж электропроводки</t>
  </si>
  <si>
    <t>Демонтаж электрощита</t>
  </si>
  <si>
    <t>Демонтаж труб водоснабжения, канализации</t>
  </si>
  <si>
    <t>Демонтаж ванны чугунной</t>
  </si>
  <si>
    <t>Демонтаж ванны акриловой, железной</t>
  </si>
  <si>
    <t>Демонтаж раковины, унитаза, биде</t>
  </si>
  <si>
    <t>Демонтаж душевой кабины</t>
  </si>
  <si>
    <t>Демонтаж радиаторов отопления</t>
  </si>
  <si>
    <t>Демонтаж инженерных сетей</t>
  </si>
  <si>
    <t>Демонтаж стяжки</t>
  </si>
  <si>
    <t>Демонтаж деревянных полов, лаг</t>
  </si>
  <si>
    <t>Демонтаж ГКЛ перегородок в 1 слой</t>
  </si>
  <si>
    <t>Демонтаж линолиума, ковролина</t>
  </si>
  <si>
    <t>Штукатурка потолка по маякам гипсовой смесью</t>
  </si>
  <si>
    <t>Устройство перфорированного уголка</t>
  </si>
  <si>
    <t xml:space="preserve">Шпатлевка потолка </t>
  </si>
  <si>
    <t>Шпатлевка потолка по ГКЛ</t>
  </si>
  <si>
    <t>Огрунтовка потолка под финишную отделку</t>
  </si>
  <si>
    <t>Шпатлевка потолка под покраску</t>
  </si>
  <si>
    <t xml:space="preserve">Оклейка потолка паутинкой </t>
  </si>
  <si>
    <t xml:space="preserve">Высококачественная окраска потолка латексной краской  </t>
  </si>
  <si>
    <t>Огрунтовка потолка под шпатлевку</t>
  </si>
  <si>
    <t>Огрунтовка потолка под окраску</t>
  </si>
  <si>
    <t>Облицовка потолка вагонкой по готовому каркасу</t>
  </si>
  <si>
    <t>Облицовка потолка ПВХ панелями по готовому каркасу</t>
  </si>
  <si>
    <t>Установка потолочных плинтусов, карнизов</t>
  </si>
  <si>
    <t>Клей полиуретановый</t>
  </si>
  <si>
    <t>кабель ВВГнг LS 3х2,5</t>
  </si>
  <si>
    <t>Устройство штроб с обратной заделкой</t>
  </si>
  <si>
    <t>Кабель канал 40х20</t>
  </si>
  <si>
    <t>Прокладка кабеля с затягиванием в кабель канал 3х2,5</t>
  </si>
  <si>
    <t>Кабель канал Легранд</t>
  </si>
  <si>
    <t>Розетка Tel Легранд с рамкой</t>
  </si>
  <si>
    <t>ДИФ автомат Легранд или АВВ  однофазный</t>
  </si>
  <si>
    <t>Монтаж ДИФ однофазного</t>
  </si>
  <si>
    <t>Монтаж ДИФ трехфазного</t>
  </si>
  <si>
    <t>ДИФ автомат Легранд или АВВ  трехфазный</t>
  </si>
  <si>
    <t>Монтаж счетчика  однофазного</t>
  </si>
  <si>
    <t>Светильник точечный</t>
  </si>
  <si>
    <t>Согласование проекта  энергоснабжения и получение акта ввода в эксплуатацию электроустановки</t>
  </si>
  <si>
    <t>Монтаж слаботочного щита</t>
  </si>
  <si>
    <t>Электрощит типа Легранд или АВВ</t>
  </si>
  <si>
    <t>Щит типа Легранд или АВВ</t>
  </si>
  <si>
    <t xml:space="preserve">Прокладка гофротрубы с телефонным кабелем </t>
  </si>
  <si>
    <t>кабель телефонный</t>
  </si>
  <si>
    <t xml:space="preserve">Прокладка гофротрубы с ТВ кабелем </t>
  </si>
  <si>
    <t>кабель ТВ</t>
  </si>
  <si>
    <t>Установка розетки ТВ</t>
  </si>
  <si>
    <t>Розетка ТВ Легранд с рамкой</t>
  </si>
  <si>
    <t>Лента диодная 14 Вт/1 пог.м</t>
  </si>
  <si>
    <t>мп</t>
  </si>
  <si>
    <t>Трансформатор 200 Вт</t>
  </si>
  <si>
    <t>шт</t>
  </si>
  <si>
    <t>Устройство подсветки диодными лентами</t>
  </si>
  <si>
    <t>Монтаж магнитного пускателя</t>
  </si>
  <si>
    <t>магнитный пускатель Легранд или АВВ  однофазный</t>
  </si>
  <si>
    <t>Монтаж импульсного реле</t>
  </si>
  <si>
    <t>импульсное реле Легранд или АВВ</t>
  </si>
  <si>
    <t>Установка и подключение люстры</t>
  </si>
  <si>
    <t xml:space="preserve">Люстра </t>
  </si>
  <si>
    <t>крепление</t>
  </si>
  <si>
    <t>Установка и подключение видеодомофона</t>
  </si>
  <si>
    <t>Комплект видеодомофона</t>
  </si>
  <si>
    <t>САНТЕХНИЧЕСКИЕ РАБОТЫ</t>
  </si>
  <si>
    <t>Прокладка оцинкованных труб Д16</t>
  </si>
  <si>
    <t>Прокладка металлопластовых труб Д16</t>
  </si>
  <si>
    <t>сгоны, углы, фитинги</t>
  </si>
  <si>
    <t>Труба оцинкованная</t>
  </si>
  <si>
    <t>Металлопластовая труба</t>
  </si>
  <si>
    <t>Прокладка полипропиленовых труб Д16</t>
  </si>
  <si>
    <t>Труба ПН-20</t>
  </si>
  <si>
    <t>Прокладка полиэтиленовых труб Д16</t>
  </si>
  <si>
    <t>полиэтиленовая труба</t>
  </si>
  <si>
    <t>Прокладка оцинкованных труб Д20</t>
  </si>
  <si>
    <t>Прокладка оцинкованных труб Д25</t>
  </si>
  <si>
    <t>Прокладка металлопластовых труб Д20</t>
  </si>
  <si>
    <t>Прокладка металлопластовых труб Д25</t>
  </si>
  <si>
    <t>Прокладка полипропиленовых труб Д20</t>
  </si>
  <si>
    <t>Прокладка полипропиленовых труб Д25</t>
  </si>
  <si>
    <t>Прокладка полиэтиленовых труб Д20</t>
  </si>
  <si>
    <t>Прокладка полиэтиленовых труб Д25</t>
  </si>
  <si>
    <t>Прокладка ПВХ трубы диаметром до 50 мм</t>
  </si>
  <si>
    <t>Штробление стен под прокладку водопроводных труб с обратной заделкой</t>
  </si>
  <si>
    <t>Штробление стен под прокладку ПВХ труб диам. до 50 мм с обратной заделкой</t>
  </si>
  <si>
    <t xml:space="preserve">ПВХ труба </t>
  </si>
  <si>
    <t>Сгоны, отводы, углы</t>
  </si>
  <si>
    <t>Штробление стен под прокладку ПВХ труб диам. 110 мм с обратной заделкой</t>
  </si>
  <si>
    <t>Прокладка ПВХ трубы диаметром 110 мм</t>
  </si>
  <si>
    <t>Установка лючка обычного</t>
  </si>
  <si>
    <t>Устройство лючка скрытого под облицовку</t>
  </si>
  <si>
    <t>Люк ревизии 400х600</t>
  </si>
  <si>
    <t>Подключение к стоякам ГВС, ХВС с отключением водоснабжения</t>
  </si>
  <si>
    <t>Кран шаровый усиленный Д20</t>
  </si>
  <si>
    <t>Монтажный комплект</t>
  </si>
  <si>
    <t>Установка счетчика воды</t>
  </si>
  <si>
    <t>Установка фильтра обычного</t>
  </si>
  <si>
    <t>Установка фильтра промывного</t>
  </si>
  <si>
    <t>Установка регулятора давления</t>
  </si>
  <si>
    <t>Установка обратного клапана</t>
  </si>
  <si>
    <t>Счетчик воды</t>
  </si>
  <si>
    <t xml:space="preserve">фильтр </t>
  </si>
  <si>
    <t>Регулятор давления</t>
  </si>
  <si>
    <t>Обратный клапан</t>
  </si>
  <si>
    <t>Установка гребенок ГВС, ХВС</t>
  </si>
  <si>
    <t>Гребенка</t>
  </si>
  <si>
    <t>Установка батареи</t>
  </si>
  <si>
    <t>Батарея</t>
  </si>
  <si>
    <t>Установка ванны чугунной</t>
  </si>
  <si>
    <t>Установка ванны акриловой</t>
  </si>
  <si>
    <t>Ванна акриловая</t>
  </si>
  <si>
    <t>Установка ванны акриловой с гидромассажем</t>
  </si>
  <si>
    <t>Ванна чугунная</t>
  </si>
  <si>
    <t>Установка ванны металлической</t>
  </si>
  <si>
    <t>Ванна металлическая</t>
  </si>
  <si>
    <t>Унитаз</t>
  </si>
  <si>
    <t>Установка раковины</t>
  </si>
  <si>
    <t>Раковина</t>
  </si>
  <si>
    <t>Установка унитаза, биде</t>
  </si>
  <si>
    <t>Установка смесителя</t>
  </si>
  <si>
    <t>Смеситель</t>
  </si>
  <si>
    <t>Установка душевой кабины</t>
  </si>
  <si>
    <t>душевая кабина</t>
  </si>
  <si>
    <t>Установка стиральной машины</t>
  </si>
  <si>
    <t>СМ</t>
  </si>
  <si>
    <t>Установка посудомоечной машины</t>
  </si>
  <si>
    <t>ПММ</t>
  </si>
  <si>
    <t>Установка водонагревателя</t>
  </si>
  <si>
    <t>Водонагреватель 80 л</t>
  </si>
  <si>
    <t>Установка полотенцесушителя</t>
  </si>
  <si>
    <t>Полотенцесушитель</t>
  </si>
  <si>
    <t>Монтаж водяных теплых полов</t>
  </si>
  <si>
    <t>Труба Rehau</t>
  </si>
  <si>
    <t>Установка шарового крана</t>
  </si>
  <si>
    <t>кран шаровый</t>
  </si>
  <si>
    <t>Установка фильтра питьевой воды</t>
  </si>
  <si>
    <t>Фильтр 5 ст. обратного осмоса</t>
  </si>
  <si>
    <t>на внутренние отделочные работы</t>
  </si>
  <si>
    <t>ДЕМОНТАЖНЫЕ РАБОТЫ</t>
  </si>
  <si>
    <t>Клининг помещения после производства работ</t>
  </si>
  <si>
    <t>Погрузочно разгрузочные работы с использованием грузового лифта</t>
  </si>
  <si>
    <t>Погрузочно разгрузочные работы без лифта (за этаж)</t>
  </si>
  <si>
    <t>т./этаж</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</si>
</sst>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1"/>
      <color theme="1"/>
      <name val="Calibri"/>
      <family val="2"/>
      <charset val="204"/>
      <scheme val="minor"/>
    </font>
    <font>
      <b/>
      <sz val="11"/>
      <color indexed="8"/>
      <name val="Arial"/>
      <family val="2"/>
      <charset val="204"/>
    </font>
    <font>
      <i/>
      <sz val="12"/>
      <color indexed="8"/>
      <name val="Arial"/>
      <family val="2"/>
      <charset val="204"/>
    </font>
    <font>
      <i/>
      <sz val="12"/>
      <color indexed="10"/>
      <name val="Arial"/>
      <family val="2"/>
      <charset val="204"/>
    </font>
    <font>
      <sz val="10"/>
      <color indexed="8"/>
      <name val="Times New Roman"/>
      <family val="1"/>
      <charset val="204"/>
    </font>
    <font>
      <i/>
      <sz val="11"/>
      <color indexed="8"/>
      <name val="Times New Roman"/>
      <family val="1"/>
      <charset val="204"/>
    </font>
    <font>
      <b/>
      <sz val="14"/>
      <color indexed="8"/>
      <name val="Times New Roman"/>
      <family val="1"/>
      <charset val="204"/>
    </font>
    <font>
      <sz val="14"/>
      <color indexed="8"/>
      <name val="Arial"/>
      <family val="2"/>
      <charset val="204"/>
    </font>
    <font>
      <b/>
      <i/>
      <sz val="10"/>
      <color indexed="8"/>
      <name val="Times New Roman"/>
      <family val="1"/>
      <charset val="204"/>
    </font>
    <font>
      <sz val="8"/>
      <color indexed="8"/>
      <name val="Arial"/>
      <family val="2"/>
      <charset val="204"/>
    </font>
    <font>
      <sz val="10"/>
      <color indexed="8"/>
      <name val="Arial"/>
      <family val="2"/>
      <charset val="204"/>
    </font>
    <font>
      <b/>
      <sz val="8"/>
      <color indexed="8"/>
      <name val="Arial"/>
      <family val="2"/>
      <charset val="204"/>
    </font>
    <font>
      <sz val="8"/>
      <color indexed="8"/>
      <name val="Times New Roman"/>
      <family val="1"/>
      <charset val="204"/>
    </font>
    <font>
      <b/>
      <sz val="10"/>
      <color indexed="8"/>
      <name val="Times New Roman"/>
      <family val="1"/>
      <charset val="204"/>
    </font>
    <font>
      <b/>
      <sz val="9"/>
      <color indexed="8"/>
      <name val="Arial"/>
      <family val="2"/>
      <charset val="204"/>
    </font>
    <font>
      <sz val="9"/>
      <color indexed="8"/>
      <name val="Arial"/>
      <family val="2"/>
      <charset val="204"/>
    </font>
    <font>
      <i/>
      <sz val="12"/>
      <color indexed="8"/>
      <name val="Arial"/>
      <family val="2"/>
      <charset val="204"/>
    </font>
    <font>
      <sz val="8"/>
      <name val="Calibri"/>
      <family val="2"/>
      <charset val="204"/>
    </font>
    <font>
      <sz val="10"/>
      <name val="Helv"/>
      <charset val="204"/>
    </font>
    <font>
      <sz val="10"/>
      <name val="Arial Cyr"/>
      <charset val="204"/>
    </font>
    <font>
      <sz val="9"/>
      <color theme="1"/>
      <name val="Calibri"/>
      <family val="2"/>
      <charset val="204"/>
      <scheme val="minor"/>
    </font>
    <font>
      <b/>
      <sz val="9"/>
      <color indexed="8"/>
      <name val="Calibri"/>
      <family val="2"/>
      <charset val="204"/>
    </font>
    <font>
      <sz val="9"/>
      <name val="Calibri"/>
      <family val="2"/>
      <charset val="204"/>
    </font>
    <font>
      <b/>
      <sz val="9"/>
      <color theme="0"/>
      <name val="Calibri"/>
      <family val="2"/>
      <charset val="204"/>
      <scheme val="minor"/>
    </font>
    <font>
      <sz val="9"/>
      <name val="Calibri"/>
      <family val="2"/>
      <charset val="204"/>
      <scheme val="minor"/>
    </font>
    <font>
      <sz val="9"/>
      <color indexed="8"/>
      <name val="Calibri"/>
      <family val="2"/>
      <charset val="204"/>
      <scheme val="minor"/>
    </font>
    <font>
      <b/>
      <sz val="9"/>
      <color theme="1"/>
      <name val="Calibri"/>
      <family val="2"/>
      <charset val="204"/>
      <scheme val="minor"/>
    </font>
    <font>
      <b/>
      <sz val="9"/>
      <name val="Calibri"/>
      <family val="2"/>
      <charset val="204"/>
    </font>
    <font>
      <sz val="9"/>
      <name val="Arial Cyr"/>
      <charset val="204"/>
    </font>
    <font>
      <sz val="9"/>
      <color indexed="8"/>
      <name val="Arial Cyr"/>
      <charset val="204"/>
    </font>
    <font>
      <b/>
      <sz val="9"/>
      <name val="Arial Cyr"/>
      <charset val="204"/>
    </font>
    <font>
      <b/>
      <sz val="9"/>
      <name val="Calibri"/>
      <family val="2"/>
      <charset val="204"/>
      <scheme val="minor"/>
    </font>
    <font>
      <i/>
      <sz val="9"/>
      <name val="Arial"/>
      <family val="2"/>
      <charset val="204"/>
    </font>
    <font>
      <sz val="8"/>
      <name val="Arial"/>
      <family val="2"/>
      <charset val="204"/>
    </font>
    <font>
      <sz val="10"/>
      <name val="Arial"/>
      <family val="2"/>
      <charset val="204"/>
    </font>
    <font>
      <i/>
      <sz val="9"/>
      <color theme="1"/>
      <name val="Calibri"/>
      <family val="2"/>
      <charset val="204"/>
      <scheme val="minor"/>
    </font>
  </fonts>
  <fills count="3">
    <fill>
      <patternFill patternType="none"/>
    </fill>
    <fill>
      <patternFill patternType="gray125"/>
    </fill>
    <fill>
      <patternFill patternType="solid">
        <fgColor theme="0" tint="-0.249977111117893"/>
        <bgColor indexed="64"/>
      </patternFill>
    </fill>
  </fills>
  <borders count="56">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8"/>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8"/>
      </left>
      <right style="thin">
        <color indexed="8"/>
      </right>
      <top style="medium">
        <color indexed="64"/>
      </top>
      <bottom style="medium">
        <color indexed="64"/>
      </bottom>
      <diagonal/>
    </border>
    <border>
      <left style="thin">
        <color indexed="64"/>
      </left>
      <right style="thin">
        <color indexed="8"/>
      </right>
      <top style="medium">
        <color indexed="64"/>
      </top>
      <bottom/>
      <diagonal/>
    </border>
    <border>
      <left style="thin">
        <color indexed="8"/>
      </left>
      <right style="thin">
        <color indexed="64"/>
      </right>
      <top style="medium">
        <color indexed="64"/>
      </top>
      <bottom/>
      <diagonal/>
    </border>
    <border>
      <left style="thin">
        <color indexed="64"/>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4">
    <xf numFmtId="0" fontId="0" fillId="0" borderId="0"/>
    <xf numFmtId="0" fontId="18" fillId="0" borderId="0"/>
    <xf numFmtId="0" fontId="19" fillId="0" borderId="0"/>
    <xf numFmtId="0" fontId="18" fillId="0" borderId="0"/>
  </cellStyleXfs>
  <cellXfs count="404">
    <xf numFmtId="0" fontId="0" fillId="0" borderId="0" xfId="0"/>
    <xf numFmtId="0" fontId="4" fillId="0" borderId="0" xfId="0" applyFont="1"/>
    <xf numFmtId="0" fontId="4" fillId="0" borderId="0" xfId="0" applyFont="1" applyAlignment="1">
      <alignment horizontal="center" vertical="top" wrapText="1"/>
    </xf>
    <xf numFmtId="0" fontId="5" fillId="0" borderId="0" xfId="0" applyFont="1"/>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vertical="top" wrapText="1"/>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right" vertical="top" wrapText="1"/>
    </xf>
    <xf numFmtId="0" fontId="9" fillId="0" borderId="8" xfId="0" applyFont="1" applyBorder="1" applyAlignment="1">
      <alignment horizontal="right" vertical="top" wrapText="1"/>
    </xf>
    <xf numFmtId="0" fontId="9" fillId="0" borderId="4" xfId="0" applyFont="1" applyBorder="1" applyAlignment="1">
      <alignment horizontal="right" vertical="top" wrapText="1"/>
    </xf>
    <xf numFmtId="0" fontId="9" fillId="0" borderId="0" xfId="0" applyFont="1" applyAlignment="1">
      <alignment vertical="top" wrapText="1"/>
    </xf>
    <xf numFmtId="0" fontId="10" fillId="0" borderId="0" xfId="0" applyFont="1" applyAlignment="1">
      <alignment vertical="top" wrapText="1"/>
    </xf>
    <xf numFmtId="0" fontId="11" fillId="0" borderId="9" xfId="0" applyFont="1" applyBorder="1" applyAlignment="1">
      <alignment vertical="top" wrapText="1"/>
    </xf>
    <xf numFmtId="0" fontId="9" fillId="0" borderId="10" xfId="0" applyFont="1" applyBorder="1" applyAlignment="1">
      <alignment horizontal="center" vertical="top" wrapText="1"/>
    </xf>
    <xf numFmtId="0" fontId="9" fillId="0" borderId="8" xfId="0" applyFont="1" applyBorder="1" applyAlignment="1">
      <alignment horizontal="center" vertical="top" wrapText="1"/>
    </xf>
    <xf numFmtId="0" fontId="9" fillId="0" borderId="11" xfId="0" applyFont="1" applyBorder="1" applyAlignment="1">
      <alignment vertical="top" wrapText="1"/>
    </xf>
    <xf numFmtId="0" fontId="9" fillId="0" borderId="0" xfId="0" applyFont="1" applyBorder="1" applyAlignment="1">
      <alignment vertical="top" wrapText="1"/>
    </xf>
    <xf numFmtId="0" fontId="9" fillId="0" borderId="12" xfId="0" applyFont="1" applyBorder="1" applyAlignment="1">
      <alignment horizontal="center" vertical="top" wrapText="1"/>
    </xf>
    <xf numFmtId="0" fontId="9" fillId="0" borderId="11" xfId="0" applyFont="1" applyBorder="1" applyAlignment="1">
      <alignment horizontal="center" vertical="top" wrapText="1"/>
    </xf>
    <xf numFmtId="0" fontId="9" fillId="0" borderId="11" xfId="0" applyFont="1" applyBorder="1" applyAlignment="1">
      <alignment horizontal="right" vertical="top" wrapText="1"/>
    </xf>
    <xf numFmtId="0" fontId="9" fillId="0" borderId="13" xfId="0" applyFont="1" applyBorder="1" applyAlignment="1">
      <alignment horizontal="center" vertical="top" wrapText="1"/>
    </xf>
    <xf numFmtId="0" fontId="9" fillId="0" borderId="14" xfId="0" applyFont="1" applyBorder="1" applyAlignment="1">
      <alignment vertical="top" wrapText="1"/>
    </xf>
    <xf numFmtId="0" fontId="9" fillId="0" borderId="14" xfId="0" applyFont="1" applyBorder="1" applyAlignment="1">
      <alignment horizontal="center" vertical="top" wrapText="1"/>
    </xf>
    <xf numFmtId="0" fontId="9" fillId="0" borderId="14" xfId="0" applyFont="1" applyBorder="1" applyAlignment="1">
      <alignment horizontal="right" vertical="top" wrapText="1"/>
    </xf>
    <xf numFmtId="0" fontId="9" fillId="0" borderId="15" xfId="0" applyFont="1" applyBorder="1" applyAlignment="1">
      <alignment horizontal="right" vertical="top" wrapText="1"/>
    </xf>
    <xf numFmtId="0" fontId="9" fillId="0" borderId="16" xfId="0" applyFont="1" applyBorder="1" applyAlignment="1">
      <alignment horizontal="center" vertical="top" wrapText="1"/>
    </xf>
    <xf numFmtId="0" fontId="9" fillId="0" borderId="17" xfId="0" applyFont="1" applyBorder="1" applyAlignment="1">
      <alignment horizontal="right" vertical="top" wrapText="1"/>
    </xf>
    <xf numFmtId="0" fontId="9" fillId="0" borderId="18" xfId="0" applyFont="1" applyBorder="1" applyAlignment="1">
      <alignment horizontal="center" vertical="top" wrapText="1"/>
    </xf>
    <xf numFmtId="0" fontId="9" fillId="0" borderId="19" xfId="0" applyFont="1" applyBorder="1" applyAlignment="1">
      <alignment horizontal="right" vertical="top" wrapText="1"/>
    </xf>
    <xf numFmtId="0" fontId="9" fillId="0" borderId="20" xfId="0" applyFont="1" applyBorder="1" applyAlignment="1">
      <alignment horizontal="right" vertical="top" wrapText="1"/>
    </xf>
    <xf numFmtId="0" fontId="9" fillId="0" borderId="0" xfId="0" applyFont="1" applyBorder="1" applyAlignment="1">
      <alignment horizontal="center" vertical="top" wrapText="1"/>
    </xf>
    <xf numFmtId="0" fontId="11" fillId="0" borderId="11" xfId="0" applyFont="1" applyBorder="1" applyAlignment="1">
      <alignment vertical="top" wrapText="1"/>
    </xf>
    <xf numFmtId="0" fontId="11" fillId="0" borderId="11" xfId="0" applyFont="1" applyBorder="1" applyAlignment="1">
      <alignment horizontal="center" vertical="top" wrapText="1"/>
    </xf>
    <xf numFmtId="0" fontId="11" fillId="0" borderId="11" xfId="0" applyFont="1" applyBorder="1" applyAlignment="1">
      <alignment horizontal="right" vertical="top" wrapText="1"/>
    </xf>
    <xf numFmtId="0" fontId="9" fillId="0" borderId="21" xfId="0" applyFont="1" applyBorder="1" applyAlignment="1">
      <alignment horizontal="right" vertical="top" wrapText="1"/>
    </xf>
    <xf numFmtId="0" fontId="0" fillId="0" borderId="21" xfId="0" applyBorder="1"/>
    <xf numFmtId="9" fontId="9" fillId="0" borderId="21" xfId="0" applyNumberFormat="1" applyFont="1" applyBorder="1" applyAlignment="1">
      <alignment vertical="top" wrapText="1"/>
    </xf>
    <xf numFmtId="0" fontId="12" fillId="0" borderId="0" xfId="0" applyFont="1" applyBorder="1"/>
    <xf numFmtId="0" fontId="9" fillId="0" borderId="9" xfId="0" applyFont="1" applyBorder="1" applyAlignment="1">
      <alignment vertical="top" wrapText="1"/>
    </xf>
    <xf numFmtId="0" fontId="9" fillId="0" borderId="9" xfId="0" applyFont="1" applyBorder="1" applyAlignment="1">
      <alignment horizontal="center" vertical="top" wrapText="1"/>
    </xf>
    <xf numFmtId="0" fontId="9" fillId="0" borderId="9" xfId="0" applyFont="1" applyBorder="1" applyAlignment="1">
      <alignment horizontal="right" vertical="top" wrapText="1"/>
    </xf>
    <xf numFmtId="0" fontId="4" fillId="0" borderId="21" xfId="0" applyFont="1" applyBorder="1" applyAlignment="1">
      <alignment horizontal="center" vertical="top" wrapText="1"/>
    </xf>
    <xf numFmtId="0" fontId="13" fillId="0" borderId="0" xfId="0" applyFont="1" applyAlignment="1">
      <alignment vertical="top" wrapText="1"/>
    </xf>
    <xf numFmtId="0" fontId="8" fillId="0" borderId="0" xfId="0" applyFont="1" applyAlignment="1">
      <alignment vertical="top"/>
    </xf>
    <xf numFmtId="0" fontId="9" fillId="0" borderId="22" xfId="0" applyFont="1" applyBorder="1" applyAlignment="1">
      <alignment horizontal="right" vertical="top" wrapText="1"/>
    </xf>
    <xf numFmtId="0" fontId="11" fillId="0" borderId="0" xfId="0" applyFont="1" applyBorder="1" applyAlignment="1">
      <alignment vertical="top" wrapText="1"/>
    </xf>
    <xf numFmtId="0" fontId="11" fillId="0" borderId="23" xfId="0" applyFont="1" applyBorder="1" applyAlignment="1">
      <alignment vertical="top" wrapText="1"/>
    </xf>
    <xf numFmtId="0" fontId="11" fillId="0" borderId="23" xfId="0" applyFont="1" applyBorder="1" applyAlignment="1">
      <alignment horizontal="center" vertical="top" wrapText="1"/>
    </xf>
    <xf numFmtId="0" fontId="11" fillId="0" borderId="23" xfId="0" applyFont="1" applyBorder="1" applyAlignment="1">
      <alignment horizontal="right" vertical="top" wrapText="1"/>
    </xf>
    <xf numFmtId="0" fontId="13" fillId="0" borderId="0" xfId="0" applyFont="1"/>
    <xf numFmtId="0" fontId="9" fillId="0" borderId="0" xfId="0" applyFont="1"/>
    <xf numFmtId="0" fontId="14" fillId="0" borderId="21" xfId="0" applyFont="1" applyBorder="1" applyAlignment="1">
      <alignment vertical="top" wrapText="1"/>
    </xf>
    <xf numFmtId="0" fontId="15" fillId="0" borderId="21" xfId="0" applyFont="1" applyBorder="1" applyAlignment="1">
      <alignment horizontal="right" vertical="top" wrapText="1"/>
    </xf>
    <xf numFmtId="0" fontId="15" fillId="0" borderId="21" xfId="0" applyFont="1" applyBorder="1" applyAlignment="1">
      <alignment vertical="top" wrapText="1"/>
    </xf>
    <xf numFmtId="0" fontId="15" fillId="0" borderId="21" xfId="0" applyFont="1" applyBorder="1"/>
    <xf numFmtId="9" fontId="15" fillId="0" borderId="21" xfId="0" applyNumberFormat="1" applyFont="1" applyBorder="1" applyAlignment="1">
      <alignment horizontal="right" vertical="top" wrapText="1"/>
    </xf>
    <xf numFmtId="0" fontId="9" fillId="0" borderId="1" xfId="0" applyFont="1" applyBorder="1" applyAlignment="1">
      <alignment horizontal="right" vertical="top" wrapText="1"/>
    </xf>
    <xf numFmtId="0" fontId="9" fillId="0" borderId="10" xfId="0" applyFont="1" applyBorder="1" applyAlignment="1">
      <alignment vertical="top" wrapText="1"/>
    </xf>
    <xf numFmtId="0" fontId="11" fillId="0" borderId="10" xfId="0" applyFont="1" applyBorder="1" applyAlignment="1">
      <alignment vertical="top" wrapText="1"/>
    </xf>
    <xf numFmtId="0" fontId="9" fillId="0" borderId="10" xfId="0" applyFont="1" applyBorder="1" applyAlignment="1">
      <alignment horizontal="right" vertical="top" wrapText="1"/>
    </xf>
    <xf numFmtId="0" fontId="9" fillId="0" borderId="3" xfId="0" applyFont="1" applyBorder="1" applyAlignment="1">
      <alignment horizontal="right" vertical="top" wrapText="1"/>
    </xf>
    <xf numFmtId="0" fontId="9" fillId="0" borderId="16" xfId="0" applyFont="1" applyBorder="1" applyAlignment="1">
      <alignment horizontal="right" vertical="top" wrapText="1"/>
    </xf>
    <xf numFmtId="0" fontId="9" fillId="0" borderId="18" xfId="0" applyFont="1" applyBorder="1" applyAlignment="1">
      <alignment horizontal="right" vertical="top" wrapText="1"/>
    </xf>
    <xf numFmtId="0" fontId="9" fillId="0" borderId="23" xfId="0" applyFont="1" applyBorder="1" applyAlignment="1">
      <alignment vertical="top" wrapText="1"/>
    </xf>
    <xf numFmtId="0" fontId="9" fillId="0" borderId="23" xfId="0" applyFont="1" applyBorder="1" applyAlignment="1">
      <alignment horizontal="center" vertical="top" wrapText="1"/>
    </xf>
    <xf numFmtId="0" fontId="9" fillId="0" borderId="23" xfId="0" applyFont="1" applyBorder="1" applyAlignment="1">
      <alignment horizontal="right" vertical="top" wrapText="1"/>
    </xf>
    <xf numFmtId="0" fontId="9" fillId="0" borderId="24" xfId="0" applyFont="1" applyBorder="1" applyAlignment="1">
      <alignment horizontal="right" vertical="top" wrapText="1"/>
    </xf>
    <xf numFmtId="0" fontId="9" fillId="0" borderId="25" xfId="0" applyFont="1" applyBorder="1" applyAlignment="1">
      <alignment vertical="top" wrapText="1"/>
    </xf>
    <xf numFmtId="0" fontId="11" fillId="0" borderId="25" xfId="0" applyFont="1" applyBorder="1" applyAlignment="1">
      <alignment vertical="top" wrapText="1"/>
    </xf>
    <xf numFmtId="0" fontId="9" fillId="0" borderId="25" xfId="0" applyFont="1" applyBorder="1" applyAlignment="1">
      <alignment horizontal="center" vertical="top" wrapText="1"/>
    </xf>
    <xf numFmtId="0" fontId="9" fillId="0" borderId="25" xfId="0" applyFont="1" applyBorder="1" applyAlignment="1">
      <alignment horizontal="right" vertical="top" wrapText="1"/>
    </xf>
    <xf numFmtId="0" fontId="9" fillId="0" borderId="26" xfId="0" applyFont="1" applyBorder="1" applyAlignment="1">
      <alignment horizontal="right" vertical="top" wrapText="1"/>
    </xf>
    <xf numFmtId="0" fontId="20" fillId="0" borderId="0" xfId="0" applyFont="1" applyAlignment="1">
      <alignment horizontal="center" vertical="center"/>
    </xf>
    <xf numFmtId="0" fontId="20" fillId="0" borderId="0" xfId="0" applyFont="1" applyAlignment="1">
      <alignment horizontal="left" vertical="center"/>
    </xf>
    <xf numFmtId="0" fontId="24" fillId="0" borderId="0" xfId="1" applyFont="1" applyFill="1" applyBorder="1"/>
    <xf numFmtId="0" fontId="24" fillId="0" borderId="0" xfId="1" applyFont="1" applyFill="1"/>
    <xf numFmtId="0" fontId="24" fillId="0" borderId="11" xfId="1" applyFont="1" applyFill="1" applyBorder="1" applyAlignment="1">
      <alignment vertical="center" wrapText="1"/>
    </xf>
    <xf numFmtId="2" fontId="24" fillId="0" borderId="11" xfId="2" applyNumberFormat="1" applyFont="1" applyFill="1" applyBorder="1" applyAlignment="1">
      <alignment horizontal="center" vertical="center"/>
    </xf>
    <xf numFmtId="0" fontId="26" fillId="0" borderId="0" xfId="0" applyFont="1" applyAlignment="1">
      <alignment horizontal="center" vertical="center"/>
    </xf>
    <xf numFmtId="2" fontId="25" fillId="0" borderId="11" xfId="0" applyNumberFormat="1" applyFont="1" applyFill="1" applyBorder="1" applyAlignment="1" applyProtection="1">
      <alignment horizontal="center" vertical="center"/>
      <protection locked="0"/>
    </xf>
    <xf numFmtId="0" fontId="28" fillId="0" borderId="0" xfId="1" applyFont="1" applyFill="1" applyBorder="1"/>
    <xf numFmtId="0" fontId="28" fillId="0" borderId="0" xfId="1" applyFont="1" applyFill="1"/>
    <xf numFmtId="0" fontId="30" fillId="0" borderId="0" xfId="1" applyFont="1" applyFill="1" applyBorder="1"/>
    <xf numFmtId="0" fontId="30" fillId="0" borderId="0" xfId="1" applyFont="1" applyFill="1"/>
    <xf numFmtId="0" fontId="31" fillId="0" borderId="0" xfId="1" applyFont="1" applyFill="1" applyBorder="1" applyAlignment="1">
      <alignment vertical="center"/>
    </xf>
    <xf numFmtId="0" fontId="31" fillId="0" borderId="0" xfId="1" applyFont="1" applyFill="1" applyAlignment="1">
      <alignment vertical="center"/>
    </xf>
    <xf numFmtId="0" fontId="24" fillId="0" borderId="28" xfId="1" applyFont="1" applyFill="1" applyBorder="1" applyAlignment="1">
      <alignment vertical="center" wrapText="1"/>
    </xf>
    <xf numFmtId="2" fontId="25" fillId="0" borderId="28" xfId="0" applyNumberFormat="1" applyFont="1" applyFill="1" applyBorder="1" applyAlignment="1" applyProtection="1">
      <alignment horizontal="center" vertical="center"/>
      <protection locked="0"/>
    </xf>
    <xf numFmtId="0" fontId="31" fillId="0" borderId="0" xfId="1" applyFont="1" applyFill="1" applyBorder="1"/>
    <xf numFmtId="0" fontId="31" fillId="0" borderId="31" xfId="1" applyFont="1" applyFill="1" applyBorder="1"/>
    <xf numFmtId="0" fontId="31" fillId="0" borderId="11" xfId="1" applyFont="1" applyFill="1" applyBorder="1"/>
    <xf numFmtId="0" fontId="24" fillId="0" borderId="0" xfId="3" applyFont="1" applyFill="1" applyBorder="1" applyAlignment="1">
      <alignment wrapText="1"/>
    </xf>
    <xf numFmtId="0" fontId="24" fillId="0" borderId="11" xfId="1" applyFont="1" applyFill="1" applyBorder="1" applyAlignment="1">
      <alignment wrapText="1"/>
    </xf>
    <xf numFmtId="0" fontId="24" fillId="0" borderId="11" xfId="1" applyFont="1" applyFill="1" applyBorder="1" applyAlignment="1">
      <alignment horizontal="center"/>
    </xf>
    <xf numFmtId="0" fontId="24" fillId="0" borderId="0" xfId="1" applyFont="1" applyFill="1" applyBorder="1" applyAlignment="1">
      <alignment vertical="center" wrapText="1"/>
    </xf>
    <xf numFmtId="0" fontId="24" fillId="0" borderId="0" xfId="1" applyFont="1" applyFill="1" applyBorder="1" applyAlignment="1">
      <alignment horizontal="center" vertical="center" wrapText="1"/>
    </xf>
    <xf numFmtId="2" fontId="24" fillId="0" borderId="0" xfId="1" applyNumberFormat="1" applyFont="1" applyFill="1" applyBorder="1" applyAlignment="1">
      <alignment horizontal="center" vertical="center"/>
    </xf>
    <xf numFmtId="0" fontId="31" fillId="0" borderId="0" xfId="1" applyFont="1" applyFill="1"/>
    <xf numFmtId="0" fontId="27" fillId="0" borderId="0" xfId="0" applyFont="1" applyBorder="1" applyAlignment="1">
      <alignment horizontal="center" vertical="center"/>
    </xf>
    <xf numFmtId="0" fontId="27" fillId="0" borderId="0" xfId="0" applyFont="1" applyBorder="1" applyAlignment="1">
      <alignment horizontal="left" vertical="center"/>
    </xf>
    <xf numFmtId="9" fontId="22" fillId="0" borderId="0" xfId="0" applyNumberFormat="1" applyFont="1" applyBorder="1" applyAlignment="1">
      <alignment horizontal="center" vertical="center"/>
    </xf>
    <xf numFmtId="0" fontId="22" fillId="0" borderId="0" xfId="0" applyFont="1" applyBorder="1" applyAlignment="1">
      <alignment horizontal="center" vertical="center"/>
    </xf>
    <xf numFmtId="4" fontId="27" fillId="0" borderId="0" xfId="0" applyNumberFormat="1" applyFont="1" applyBorder="1" applyAlignment="1">
      <alignment horizontal="center" vertical="center"/>
    </xf>
    <xf numFmtId="0" fontId="32" fillId="0" borderId="0" xfId="0" applyFont="1" applyAlignment="1">
      <alignment horizontal="left" vertical="center"/>
    </xf>
    <xf numFmtId="0" fontId="24" fillId="0" borderId="34" xfId="1" applyFont="1" applyFill="1" applyBorder="1" applyAlignment="1">
      <alignment horizontal="center" vertical="center"/>
    </xf>
    <xf numFmtId="0" fontId="24" fillId="0" borderId="35" xfId="1" applyFont="1" applyFill="1" applyBorder="1" applyAlignment="1">
      <alignment horizontal="left" vertical="center" wrapText="1"/>
    </xf>
    <xf numFmtId="0" fontId="24" fillId="0" borderId="35" xfId="1" applyFont="1" applyFill="1" applyBorder="1" applyAlignment="1">
      <alignment horizontal="center" vertical="center"/>
    </xf>
    <xf numFmtId="2" fontId="24" fillId="0" borderId="35" xfId="1" applyNumberFormat="1" applyFont="1" applyFill="1" applyBorder="1" applyAlignment="1">
      <alignment horizontal="center" vertical="center"/>
    </xf>
    <xf numFmtId="2" fontId="24" fillId="0" borderId="35" xfId="1" applyNumberFormat="1" applyFont="1" applyFill="1" applyBorder="1" applyAlignment="1" applyProtection="1">
      <alignment horizontal="center" vertical="center"/>
      <protection locked="0"/>
    </xf>
    <xf numFmtId="0" fontId="24" fillId="0" borderId="35" xfId="1" applyFont="1" applyFill="1" applyBorder="1" applyAlignment="1">
      <alignment vertical="center" wrapText="1"/>
    </xf>
    <xf numFmtId="2" fontId="25" fillId="0" borderId="35" xfId="0" applyNumberFormat="1" applyFont="1" applyFill="1" applyBorder="1" applyAlignment="1" applyProtection="1">
      <alignment horizontal="center" vertical="center"/>
      <protection locked="0"/>
    </xf>
    <xf numFmtId="2" fontId="25" fillId="0" borderId="36" xfId="0" applyNumberFormat="1" applyFont="1" applyFill="1" applyBorder="1" applyAlignment="1">
      <alignment horizontal="center" vertical="center"/>
    </xf>
    <xf numFmtId="0" fontId="33" fillId="0" borderId="0" xfId="0" applyFont="1" applyFill="1"/>
    <xf numFmtId="0" fontId="20" fillId="0" borderId="34" xfId="0" applyFont="1" applyBorder="1" applyAlignment="1">
      <alignment horizontal="center" vertical="center"/>
    </xf>
    <xf numFmtId="0" fontId="20" fillId="0" borderId="35" xfId="0" applyFont="1" applyBorder="1" applyAlignment="1">
      <alignment horizontal="left" vertical="center" wrapText="1"/>
    </xf>
    <xf numFmtId="0" fontId="20" fillId="0" borderId="35" xfId="0" applyFont="1" applyBorder="1" applyAlignment="1">
      <alignment horizontal="center" vertical="center" wrapText="1"/>
    </xf>
    <xf numFmtId="2" fontId="20" fillId="0" borderId="35" xfId="0" applyNumberFormat="1" applyFont="1" applyBorder="1" applyAlignment="1">
      <alignment horizontal="center" vertical="center"/>
    </xf>
    <xf numFmtId="2" fontId="20" fillId="0" borderId="35" xfId="0" applyNumberFormat="1" applyFont="1" applyBorder="1" applyAlignment="1">
      <alignment horizontal="center" vertical="center" wrapText="1"/>
    </xf>
    <xf numFmtId="4" fontId="22" fillId="0" borderId="35" xfId="0" applyNumberFormat="1" applyFont="1" applyBorder="1" applyAlignment="1">
      <alignment horizontal="center" vertical="center"/>
    </xf>
    <xf numFmtId="0" fontId="20" fillId="0" borderId="35" xfId="0" applyFont="1" applyBorder="1" applyAlignment="1">
      <alignment horizontal="center" vertical="center"/>
    </xf>
    <xf numFmtId="4" fontId="22" fillId="0" borderId="36" xfId="0" applyNumberFormat="1" applyFont="1" applyBorder="1" applyAlignment="1">
      <alignment horizontal="center" vertical="center"/>
    </xf>
    <xf numFmtId="0" fontId="20" fillId="0" borderId="14" xfId="0" applyFont="1" applyBorder="1" applyAlignment="1">
      <alignment horizontal="left" vertical="center" wrapText="1"/>
    </xf>
    <xf numFmtId="0" fontId="20" fillId="0" borderId="14" xfId="0" applyFont="1" applyBorder="1" applyAlignment="1">
      <alignment horizontal="center" vertical="center"/>
    </xf>
    <xf numFmtId="4" fontId="22" fillId="0" borderId="14" xfId="0" applyNumberFormat="1" applyFont="1" applyBorder="1" applyAlignment="1">
      <alignment horizontal="center" vertical="center"/>
    </xf>
    <xf numFmtId="0" fontId="20" fillId="0" borderId="23" xfId="0" applyFont="1" applyBorder="1" applyAlignment="1">
      <alignment horizontal="left" vertical="center" wrapText="1"/>
    </xf>
    <xf numFmtId="0" fontId="20" fillId="0" borderId="23" xfId="0" applyFont="1" applyBorder="1" applyAlignment="1">
      <alignment horizontal="center" vertical="center"/>
    </xf>
    <xf numFmtId="4" fontId="22" fillId="0" borderId="23" xfId="0" applyNumberFormat="1" applyFont="1" applyBorder="1" applyAlignment="1">
      <alignment horizontal="center" vertical="center"/>
    </xf>
    <xf numFmtId="0" fontId="24" fillId="0" borderId="25" xfId="1" applyFont="1" applyFill="1" applyBorder="1" applyAlignment="1">
      <alignment vertical="center" wrapText="1"/>
    </xf>
    <xf numFmtId="0" fontId="24" fillId="0" borderId="14" xfId="1" applyFont="1" applyFill="1" applyBorder="1" applyAlignment="1">
      <alignment vertical="center" wrapText="1"/>
    </xf>
    <xf numFmtId="2" fontId="25" fillId="0" borderId="14" xfId="0" applyNumberFormat="1" applyFont="1" applyFill="1" applyBorder="1" applyAlignment="1" applyProtection="1">
      <alignment horizontal="center" vertical="center"/>
      <protection locked="0"/>
    </xf>
    <xf numFmtId="0" fontId="24" fillId="0" borderId="23" xfId="1" applyFont="1" applyFill="1" applyBorder="1" applyAlignment="1">
      <alignment vertical="center" wrapText="1"/>
    </xf>
    <xf numFmtId="2" fontId="25" fillId="0" borderId="23" xfId="0" applyNumberFormat="1" applyFont="1" applyFill="1" applyBorder="1" applyAlignment="1" applyProtection="1">
      <alignment horizontal="center" vertical="center"/>
      <protection locked="0"/>
    </xf>
    <xf numFmtId="2" fontId="24" fillId="0" borderId="23" xfId="2" applyNumberFormat="1" applyFont="1" applyFill="1" applyBorder="1" applyAlignment="1">
      <alignment horizontal="center" vertical="center"/>
    </xf>
    <xf numFmtId="0" fontId="24" fillId="0" borderId="23" xfId="1" applyFont="1" applyFill="1" applyBorder="1" applyAlignment="1">
      <alignment wrapText="1"/>
    </xf>
    <xf numFmtId="0" fontId="24" fillId="0" borderId="23" xfId="1" applyFont="1" applyFill="1" applyBorder="1" applyAlignment="1">
      <alignment horizontal="center"/>
    </xf>
    <xf numFmtId="4" fontId="27" fillId="0" borderId="25" xfId="0" applyNumberFormat="1" applyFont="1" applyBorder="1" applyAlignment="1">
      <alignment horizontal="center" vertical="center"/>
    </xf>
    <xf numFmtId="0" fontId="24" fillId="0" borderId="35" xfId="1" applyFont="1" applyFill="1" applyBorder="1" applyAlignment="1">
      <alignment horizontal="center" vertical="center" wrapText="1"/>
    </xf>
    <xf numFmtId="2" fontId="24" fillId="0" borderId="35" xfId="1" applyNumberFormat="1" applyFont="1" applyFill="1" applyBorder="1" applyAlignment="1" applyProtection="1">
      <alignment horizontal="center" vertical="center" wrapText="1"/>
      <protection locked="0"/>
    </xf>
    <xf numFmtId="2" fontId="24" fillId="0" borderId="35" xfId="2" applyNumberFormat="1" applyFont="1" applyFill="1" applyBorder="1" applyAlignment="1" applyProtection="1">
      <alignment horizontal="center" vertical="center"/>
    </xf>
    <xf numFmtId="2" fontId="24" fillId="0" borderId="35" xfId="2" applyNumberFormat="1" applyFont="1" applyFill="1" applyBorder="1" applyAlignment="1">
      <alignment horizontal="center" vertical="center"/>
    </xf>
    <xf numFmtId="2" fontId="24" fillId="0" borderId="36" xfId="1" applyNumberFormat="1" applyFont="1" applyFill="1" applyBorder="1" applyAlignment="1">
      <alignment horizontal="center" vertical="center"/>
    </xf>
    <xf numFmtId="2" fontId="24" fillId="0" borderId="14" xfId="2" applyNumberFormat="1" applyFont="1" applyFill="1" applyBorder="1" applyAlignment="1">
      <alignment horizontal="center" vertical="center"/>
    </xf>
    <xf numFmtId="0" fontId="24" fillId="0" borderId="13" xfId="1" applyFont="1" applyFill="1" applyBorder="1" applyAlignment="1">
      <alignment horizontal="center" vertical="center"/>
    </xf>
    <xf numFmtId="0" fontId="24" fillId="0" borderId="14" xfId="1" applyFont="1" applyFill="1" applyBorder="1" applyAlignment="1">
      <alignment horizontal="center" vertical="center" wrapText="1"/>
    </xf>
    <xf numFmtId="0" fontId="24" fillId="0" borderId="11" xfId="1" applyFont="1" applyFill="1" applyBorder="1" applyAlignment="1">
      <alignment horizontal="center" vertical="center" wrapText="1"/>
    </xf>
    <xf numFmtId="0" fontId="24" fillId="0" borderId="23" xfId="1" applyFont="1" applyFill="1" applyBorder="1" applyAlignment="1">
      <alignment horizontal="center" vertical="center" wrapText="1"/>
    </xf>
    <xf numFmtId="2" fontId="24" fillId="0" borderId="14" xfId="1" applyNumberFormat="1" applyFont="1" applyFill="1" applyBorder="1" applyAlignment="1">
      <alignment horizontal="center" vertical="center"/>
    </xf>
    <xf numFmtId="2" fontId="24" fillId="0" borderId="11" xfId="1" applyNumberFormat="1" applyFont="1" applyFill="1" applyBorder="1" applyAlignment="1">
      <alignment horizontal="center" vertical="center"/>
    </xf>
    <xf numFmtId="2" fontId="24" fillId="0" borderId="23" xfId="1" applyNumberFormat="1" applyFont="1" applyFill="1" applyBorder="1" applyAlignment="1">
      <alignment horizontal="center" vertical="center"/>
    </xf>
    <xf numFmtId="2" fontId="24" fillId="0" borderId="14" xfId="1" applyNumberFormat="1" applyFont="1" applyFill="1" applyBorder="1" applyAlignment="1" applyProtection="1">
      <alignment horizontal="center" vertical="center"/>
      <protection locked="0"/>
    </xf>
    <xf numFmtId="2" fontId="24" fillId="0" borderId="23" xfId="1" applyNumberFormat="1" applyFont="1" applyFill="1" applyBorder="1" applyAlignment="1" applyProtection="1">
      <alignment horizontal="center" vertical="center"/>
      <protection locked="0"/>
    </xf>
    <xf numFmtId="2" fontId="25" fillId="0" borderId="15" xfId="0" applyNumberFormat="1" applyFont="1" applyFill="1" applyBorder="1" applyAlignment="1">
      <alignment horizontal="center" vertical="center"/>
    </xf>
    <xf numFmtId="0" fontId="24" fillId="0" borderId="25" xfId="1" applyFont="1" applyFill="1" applyBorder="1" applyAlignment="1">
      <alignment horizontal="center" vertical="center" wrapText="1"/>
    </xf>
    <xf numFmtId="2" fontId="24" fillId="0" borderId="25" xfId="1" applyNumberFormat="1" applyFont="1" applyFill="1" applyBorder="1" applyAlignment="1">
      <alignment horizontal="center" vertical="center"/>
    </xf>
    <xf numFmtId="2" fontId="24" fillId="0" borderId="25" xfId="1" applyNumberFormat="1" applyFont="1" applyFill="1" applyBorder="1" applyAlignment="1" applyProtection="1">
      <alignment horizontal="center" vertical="center"/>
      <protection locked="0"/>
    </xf>
    <xf numFmtId="2" fontId="20" fillId="0" borderId="14" xfId="0" applyNumberFormat="1" applyFont="1" applyBorder="1" applyAlignment="1">
      <alignment horizontal="center" vertical="center"/>
    </xf>
    <xf numFmtId="2" fontId="20" fillId="0" borderId="11"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14" xfId="0" applyNumberFormat="1" applyFont="1" applyBorder="1" applyAlignment="1">
      <alignment horizontal="center" vertical="center" wrapText="1"/>
    </xf>
    <xf numFmtId="2" fontId="20" fillId="0" borderId="11" xfId="0" applyNumberFormat="1" applyFont="1" applyBorder="1" applyAlignment="1">
      <alignment horizontal="center" vertical="center" wrapText="1"/>
    </xf>
    <xf numFmtId="2" fontId="20" fillId="0" borderId="23" xfId="0" applyNumberFormat="1" applyFont="1" applyBorder="1" applyAlignment="1">
      <alignment horizontal="center" vertical="center" wrapText="1"/>
    </xf>
    <xf numFmtId="4" fontId="22" fillId="0" borderId="40" xfId="0" applyNumberFormat="1" applyFont="1" applyBorder="1" applyAlignment="1">
      <alignment horizontal="center" vertical="center"/>
    </xf>
    <xf numFmtId="0" fontId="24" fillId="0" borderId="11" xfId="1" applyFont="1" applyFill="1" applyBorder="1" applyAlignment="1">
      <alignment horizontal="center" vertical="center"/>
    </xf>
    <xf numFmtId="0" fontId="20" fillId="0" borderId="11" xfId="0" applyFont="1" applyBorder="1" applyAlignment="1">
      <alignment horizontal="center" vertical="center"/>
    </xf>
    <xf numFmtId="0" fontId="24" fillId="0" borderId="28" xfId="1" applyFont="1" applyFill="1" applyBorder="1" applyAlignment="1">
      <alignment horizontal="center" vertical="center" wrapText="1"/>
    </xf>
    <xf numFmtId="2" fontId="24" fillId="0" borderId="28" xfId="1" applyNumberFormat="1" applyFont="1" applyFill="1" applyBorder="1" applyAlignment="1">
      <alignment horizontal="center" vertical="center"/>
    </xf>
    <xf numFmtId="0" fontId="20" fillId="0" borderId="25" xfId="0" applyFont="1" applyBorder="1" applyAlignment="1">
      <alignment horizontal="center" vertical="center"/>
    </xf>
    <xf numFmtId="4" fontId="22" fillId="0" borderId="25" xfId="0" applyNumberFormat="1" applyFont="1" applyBorder="1" applyAlignment="1">
      <alignment horizontal="center" vertical="center"/>
    </xf>
    <xf numFmtId="0" fontId="24" fillId="0" borderId="14" xfId="1" applyFont="1" applyFill="1" applyBorder="1" applyAlignment="1">
      <alignment horizontal="left" vertical="center" wrapText="1"/>
    </xf>
    <xf numFmtId="0" fontId="24" fillId="0" borderId="23" xfId="1" applyFont="1" applyFill="1" applyBorder="1" applyAlignment="1">
      <alignment horizontal="left" vertical="center" wrapText="1"/>
    </xf>
    <xf numFmtId="0" fontId="24" fillId="0" borderId="14" xfId="1" applyFont="1" applyFill="1" applyBorder="1" applyAlignment="1">
      <alignment horizontal="center" vertical="center"/>
    </xf>
    <xf numFmtId="0" fontId="24" fillId="0" borderId="23" xfId="1" applyFont="1" applyFill="1" applyBorder="1" applyAlignment="1">
      <alignment horizontal="center" vertical="center"/>
    </xf>
    <xf numFmtId="2" fontId="25" fillId="0" borderId="39" xfId="0" applyNumberFormat="1" applyFont="1" applyFill="1" applyBorder="1" applyAlignment="1">
      <alignment horizontal="center" vertical="center"/>
    </xf>
    <xf numFmtId="0" fontId="20" fillId="0" borderId="11" xfId="0" applyFont="1" applyBorder="1" applyAlignment="1">
      <alignment horizontal="left" vertical="center" wrapText="1"/>
    </xf>
    <xf numFmtId="0" fontId="20" fillId="0" borderId="25" xfId="0" applyFont="1" applyBorder="1" applyAlignment="1">
      <alignment horizontal="center" vertical="center" wrapText="1"/>
    </xf>
    <xf numFmtId="0" fontId="32" fillId="0" borderId="0" xfId="0" applyFont="1" applyAlignment="1">
      <alignment horizontal="center" vertical="center"/>
    </xf>
    <xf numFmtId="4" fontId="22" fillId="0" borderId="11" xfId="0" applyNumberFormat="1" applyFont="1" applyBorder="1" applyAlignment="1">
      <alignment horizontal="center" vertical="center"/>
    </xf>
    <xf numFmtId="0" fontId="24" fillId="0" borderId="14" xfId="0" applyFont="1" applyFill="1" applyBorder="1" applyAlignment="1">
      <alignment vertical="center" wrapText="1"/>
    </xf>
    <xf numFmtId="0" fontId="24" fillId="0" borderId="14" xfId="0" applyFont="1" applyFill="1" applyBorder="1" applyAlignment="1">
      <alignment horizontal="center" vertical="center" wrapText="1"/>
    </xf>
    <xf numFmtId="0" fontId="24" fillId="0" borderId="23" xfId="0" applyFont="1" applyFill="1" applyBorder="1" applyAlignment="1">
      <alignment vertical="center" wrapText="1"/>
    </xf>
    <xf numFmtId="0" fontId="24" fillId="0" borderId="23" xfId="0" applyFont="1" applyFill="1" applyBorder="1" applyAlignment="1">
      <alignment horizontal="center" vertical="center" wrapText="1"/>
    </xf>
    <xf numFmtId="0" fontId="20" fillId="0" borderId="47" xfId="0" applyFont="1" applyFill="1" applyBorder="1" applyAlignment="1">
      <alignment horizontal="left" vertical="center" wrapText="1"/>
    </xf>
    <xf numFmtId="164" fontId="24" fillId="0" borderId="35" xfId="1" applyNumberFormat="1" applyFont="1" applyFill="1" applyBorder="1" applyAlignment="1" applyProtection="1">
      <alignment horizontal="center" vertical="center"/>
      <protection locked="0"/>
    </xf>
    <xf numFmtId="164" fontId="25" fillId="0" borderId="14" xfId="0" applyNumberFormat="1" applyFont="1" applyFill="1" applyBorder="1" applyAlignment="1" applyProtection="1">
      <alignment horizontal="center" vertical="center"/>
      <protection locked="0"/>
    </xf>
    <xf numFmtId="4" fontId="26" fillId="0" borderId="25" xfId="0" applyNumberFormat="1" applyFont="1" applyBorder="1" applyAlignment="1">
      <alignment vertical="center" wrapText="1"/>
    </xf>
    <xf numFmtId="2" fontId="24" fillId="0" borderId="40" xfId="1" applyNumberFormat="1" applyFont="1" applyFill="1" applyBorder="1" applyAlignment="1">
      <alignment horizontal="center" vertical="center"/>
    </xf>
    <xf numFmtId="2" fontId="24" fillId="0" borderId="35" xfId="1" applyNumberFormat="1" applyFont="1" applyFill="1" applyBorder="1" applyAlignment="1">
      <alignment horizontal="center" vertical="center" wrapText="1"/>
    </xf>
    <xf numFmtId="0" fontId="24" fillId="0" borderId="29" xfId="1" applyFont="1" applyFill="1" applyBorder="1" applyAlignment="1">
      <alignment horizontal="center" vertical="center" wrapText="1"/>
    </xf>
    <xf numFmtId="2" fontId="24" fillId="0" borderId="29" xfId="1" applyNumberFormat="1" applyFont="1" applyFill="1" applyBorder="1" applyAlignment="1">
      <alignment horizontal="center" vertical="center"/>
    </xf>
    <xf numFmtId="0" fontId="24" fillId="0" borderId="29" xfId="1" applyFont="1" applyFill="1" applyBorder="1" applyAlignment="1">
      <alignment vertical="center" wrapText="1"/>
    </xf>
    <xf numFmtId="2" fontId="24" fillId="0" borderId="29" xfId="1" applyNumberFormat="1" applyFont="1" applyFill="1" applyBorder="1" applyAlignment="1" applyProtection="1">
      <alignment horizontal="center" vertical="center"/>
      <protection locked="0"/>
    </xf>
    <xf numFmtId="0" fontId="24" fillId="0" borderId="35" xfId="1" applyFont="1" applyFill="1" applyBorder="1" applyAlignment="1" applyProtection="1">
      <alignment horizontal="center" vertical="center"/>
      <protection locked="0"/>
    </xf>
    <xf numFmtId="0" fontId="24" fillId="0" borderId="0" xfId="1" applyFont="1" applyFill="1" applyBorder="1" applyAlignment="1">
      <alignment horizontal="left" vertical="center" wrapText="1"/>
    </xf>
    <xf numFmtId="0" fontId="32" fillId="0" borderId="0" xfId="0" applyFont="1" applyAlignment="1">
      <alignment vertical="center"/>
    </xf>
    <xf numFmtId="0" fontId="35" fillId="0" borderId="0" xfId="0" applyFont="1" applyAlignment="1">
      <alignment horizontal="center" vertical="center"/>
    </xf>
    <xf numFmtId="0" fontId="32" fillId="0" borderId="0" xfId="0" applyFont="1" applyBorder="1" applyAlignment="1">
      <alignment horizontal="center" vertical="center"/>
    </xf>
    <xf numFmtId="0" fontId="32" fillId="0" borderId="0" xfId="0" applyFont="1" applyBorder="1" applyAlignment="1">
      <alignment horizontal="left" vertical="center"/>
    </xf>
    <xf numFmtId="0" fontId="24" fillId="0" borderId="35" xfId="2" applyFont="1" applyFill="1" applyBorder="1" applyAlignment="1">
      <alignment horizontal="left" vertical="center" wrapText="1"/>
    </xf>
    <xf numFmtId="0" fontId="24" fillId="0" borderId="35" xfId="2" applyFont="1" applyFill="1" applyBorder="1" applyAlignment="1">
      <alignment horizontal="center" vertical="center" wrapText="1"/>
    </xf>
    <xf numFmtId="2" fontId="24" fillId="0" borderId="35" xfId="2" applyNumberFormat="1" applyFont="1" applyFill="1" applyBorder="1" applyAlignment="1" applyProtection="1">
      <alignment horizontal="center" vertical="center"/>
      <protection locked="0"/>
    </xf>
    <xf numFmtId="0" fontId="24" fillId="0" borderId="35" xfId="2" applyFont="1" applyFill="1" applyBorder="1" applyAlignment="1">
      <alignment horizontal="center" vertical="center"/>
    </xf>
    <xf numFmtId="164" fontId="25" fillId="0" borderId="35" xfId="0" applyNumberFormat="1" applyFont="1" applyFill="1" applyBorder="1" applyAlignment="1" applyProtection="1">
      <alignment horizontal="center" vertical="center"/>
      <protection locked="0"/>
    </xf>
    <xf numFmtId="0" fontId="24" fillId="0" borderId="0" xfId="1" applyFont="1" applyFill="1" applyBorder="1" applyAlignment="1">
      <alignment horizontal="center" vertical="center"/>
    </xf>
    <xf numFmtId="2" fontId="24" fillId="0" borderId="0" xfId="1" applyNumberFormat="1" applyFont="1" applyFill="1" applyBorder="1" applyAlignment="1" applyProtection="1">
      <alignment horizontal="center" vertical="center"/>
      <protection locked="0"/>
    </xf>
    <xf numFmtId="0" fontId="24" fillId="0" borderId="37" xfId="1" applyFont="1" applyFill="1" applyBorder="1" applyAlignment="1">
      <alignment vertical="center" wrapText="1"/>
    </xf>
    <xf numFmtId="0" fontId="24" fillId="0" borderId="37" xfId="1" applyFont="1" applyFill="1" applyBorder="1" applyAlignment="1">
      <alignment horizontal="center" vertical="center" wrapText="1"/>
    </xf>
    <xf numFmtId="2" fontId="24" fillId="0" borderId="37" xfId="1" applyNumberFormat="1" applyFont="1" applyFill="1" applyBorder="1" applyAlignment="1">
      <alignment horizontal="center" vertical="center"/>
    </xf>
    <xf numFmtId="2" fontId="25" fillId="0" borderId="37" xfId="0" applyNumberFormat="1" applyFont="1" applyFill="1" applyBorder="1" applyAlignment="1" applyProtection="1">
      <alignment horizontal="center" vertical="center"/>
      <protection locked="0"/>
    </xf>
    <xf numFmtId="2" fontId="25" fillId="0" borderId="0" xfId="0" applyNumberFormat="1" applyFont="1" applyFill="1" applyBorder="1" applyAlignment="1">
      <alignment horizontal="center" vertical="center"/>
    </xf>
    <xf numFmtId="2" fontId="24" fillId="0" borderId="0" xfId="2" applyNumberFormat="1" applyFont="1" applyFill="1" applyBorder="1" applyAlignment="1" applyProtection="1">
      <alignment horizontal="center" vertical="center"/>
    </xf>
    <xf numFmtId="2" fontId="25" fillId="0" borderId="0" xfId="0" applyNumberFormat="1" applyFont="1" applyFill="1" applyBorder="1" applyAlignment="1" applyProtection="1">
      <alignment horizontal="center" vertical="center"/>
      <protection locked="0"/>
    </xf>
    <xf numFmtId="2" fontId="24" fillId="0" borderId="0" xfId="2" applyNumberFormat="1" applyFont="1" applyFill="1" applyBorder="1" applyAlignment="1">
      <alignment horizontal="center" vertical="center"/>
    </xf>
    <xf numFmtId="0" fontId="20" fillId="0" borderId="0" xfId="0" applyFont="1" applyBorder="1" applyAlignment="1">
      <alignment horizontal="left" vertical="center" wrapText="1"/>
    </xf>
    <xf numFmtId="0" fontId="20" fillId="0" borderId="0" xfId="0" applyFont="1" applyBorder="1" applyAlignment="1">
      <alignment horizontal="center" vertical="center"/>
    </xf>
    <xf numFmtId="2" fontId="20" fillId="0" borderId="0" xfId="0" applyNumberFormat="1" applyFont="1" applyBorder="1" applyAlignment="1">
      <alignment horizontal="center" vertical="center" wrapText="1"/>
    </xf>
    <xf numFmtId="2" fontId="20" fillId="0" borderId="0" xfId="0" applyNumberFormat="1" applyFont="1" applyBorder="1" applyAlignment="1">
      <alignment horizontal="center" vertical="center"/>
    </xf>
    <xf numFmtId="4" fontId="22" fillId="0" borderId="0" xfId="0" applyNumberFormat="1" applyFont="1" applyBorder="1" applyAlignment="1">
      <alignment horizontal="center" vertical="center"/>
    </xf>
    <xf numFmtId="0" fontId="24" fillId="0" borderId="37" xfId="1" applyFont="1" applyFill="1" applyBorder="1" applyAlignment="1">
      <alignment horizontal="left" vertical="center" wrapText="1"/>
    </xf>
    <xf numFmtId="2" fontId="24" fillId="0" borderId="37" xfId="1" applyNumberFormat="1" applyFont="1" applyFill="1" applyBorder="1" applyAlignment="1" applyProtection="1">
      <alignment horizontal="center" vertical="center"/>
      <protection locked="0"/>
    </xf>
    <xf numFmtId="2" fontId="24" fillId="0" borderId="0" xfId="1" applyNumberFormat="1" applyFont="1" applyFill="1" applyBorder="1" applyAlignment="1" applyProtection="1">
      <alignment horizontal="center" vertical="center" wrapText="1"/>
      <protection locked="0"/>
    </xf>
    <xf numFmtId="0" fontId="20" fillId="0" borderId="24" xfId="0" applyFont="1" applyBorder="1" applyAlignment="1">
      <alignment horizontal="center" vertical="center" wrapText="1"/>
    </xf>
    <xf numFmtId="0" fontId="20" fillId="0" borderId="26" xfId="0" applyFont="1" applyBorder="1" applyAlignment="1">
      <alignment horizontal="center" vertical="center"/>
    </xf>
    <xf numFmtId="0" fontId="24" fillId="0" borderId="22" xfId="1" applyFont="1" applyFill="1" applyBorder="1" applyAlignment="1">
      <alignment horizontal="center" vertical="center"/>
    </xf>
    <xf numFmtId="2" fontId="24" fillId="0" borderId="7" xfId="1" applyNumberFormat="1" applyFont="1" applyFill="1" applyBorder="1" applyAlignment="1">
      <alignment horizontal="center" vertical="center"/>
    </xf>
    <xf numFmtId="0" fontId="26" fillId="0" borderId="26" xfId="0" applyFont="1" applyBorder="1" applyAlignment="1">
      <alignment horizontal="center" vertical="center"/>
    </xf>
    <xf numFmtId="4" fontId="27" fillId="0" borderId="17" xfId="0" applyNumberFormat="1" applyFont="1" applyBorder="1" applyAlignment="1">
      <alignment horizontal="center" vertical="center"/>
    </xf>
    <xf numFmtId="0" fontId="24" fillId="0" borderId="52" xfId="1" applyFont="1" applyFill="1" applyBorder="1" applyAlignment="1">
      <alignment horizontal="center" vertical="center"/>
    </xf>
    <xf numFmtId="2" fontId="25" fillId="0" borderId="53" xfId="0" applyNumberFormat="1" applyFont="1" applyFill="1" applyBorder="1" applyAlignment="1">
      <alignment horizontal="center" vertical="center"/>
    </xf>
    <xf numFmtId="2" fontId="25" fillId="0" borderId="7" xfId="0" applyNumberFormat="1" applyFont="1" applyFill="1" applyBorder="1" applyAlignment="1">
      <alignment horizontal="center" vertical="center"/>
    </xf>
    <xf numFmtId="0" fontId="10" fillId="0" borderId="0" xfId="0" applyFont="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left" wrapText="1"/>
    </xf>
    <xf numFmtId="0" fontId="6" fillId="0" borderId="0" xfId="0" applyFont="1" applyAlignment="1">
      <alignment horizontal="center"/>
    </xf>
    <xf numFmtId="0" fontId="16" fillId="0" borderId="0" xfId="0" applyFont="1" applyAlignment="1">
      <alignment horizontal="center"/>
    </xf>
    <xf numFmtId="0" fontId="8" fillId="0" borderId="0" xfId="0" applyFont="1" applyAlignment="1">
      <alignment horizontal="left" vertical="top" wrapText="1"/>
    </xf>
    <xf numFmtId="0" fontId="9" fillId="0" borderId="0" xfId="0" applyFont="1" applyAlignment="1">
      <alignment vertical="top" wrapText="1"/>
    </xf>
    <xf numFmtId="0" fontId="14" fillId="0" borderId="27" xfId="0" applyFont="1" applyBorder="1" applyAlignment="1">
      <alignment horizontal="left" vertical="top" wrapText="1"/>
    </xf>
    <xf numFmtId="0" fontId="9" fillId="0" borderId="30" xfId="0" applyFont="1" applyBorder="1" applyAlignment="1">
      <alignment horizontal="center" vertical="top" wrapText="1"/>
    </xf>
    <xf numFmtId="0" fontId="9" fillId="0" borderId="8" xfId="0" applyFont="1" applyBorder="1" applyAlignment="1">
      <alignment horizontal="center" vertical="top" wrapText="1"/>
    </xf>
    <xf numFmtId="0" fontId="11" fillId="0" borderId="1" xfId="0" applyFont="1" applyBorder="1" applyAlignment="1">
      <alignment vertical="top" wrapText="1"/>
    </xf>
    <xf numFmtId="0" fontId="11" fillId="0" borderId="9" xfId="0" applyFont="1" applyBorder="1" applyAlignment="1">
      <alignment vertical="top" wrapText="1"/>
    </xf>
    <xf numFmtId="0" fontId="11" fillId="0" borderId="8" xfId="0" applyFont="1" applyBorder="1" applyAlignment="1">
      <alignment vertical="top" wrapText="1"/>
    </xf>
    <xf numFmtId="0" fontId="11" fillId="0" borderId="22" xfId="0" applyFont="1" applyBorder="1" applyAlignment="1">
      <alignment vertical="top" wrapText="1"/>
    </xf>
    <xf numFmtId="0" fontId="11" fillId="0" borderId="0" xfId="0" applyFont="1" applyBorder="1" applyAlignment="1">
      <alignment vertical="top" wrapText="1"/>
    </xf>
    <xf numFmtId="0" fontId="11" fillId="0" borderId="12" xfId="0" applyFont="1" applyBorder="1" applyAlignment="1">
      <alignment horizontal="center" vertical="top" wrapText="1"/>
    </xf>
    <xf numFmtId="0" fontId="11" fillId="0" borderId="10" xfId="0" applyFont="1" applyBorder="1" applyAlignment="1">
      <alignment horizontal="center" vertical="top" wrapText="1"/>
    </xf>
    <xf numFmtId="0" fontId="24" fillId="0" borderId="13" xfId="1" applyFont="1" applyFill="1" applyBorder="1" applyAlignment="1">
      <alignment horizontal="center" vertical="center"/>
    </xf>
    <xf numFmtId="0" fontId="24" fillId="0" borderId="18" xfId="1" applyFont="1" applyFill="1" applyBorder="1" applyAlignment="1">
      <alignment horizontal="center" vertical="center"/>
    </xf>
    <xf numFmtId="0" fontId="24" fillId="0" borderId="16" xfId="1" applyFont="1" applyFill="1" applyBorder="1" applyAlignment="1">
      <alignment horizontal="center" vertical="center"/>
    </xf>
    <xf numFmtId="0" fontId="24" fillId="0" borderId="14" xfId="1" applyFont="1" applyFill="1" applyBorder="1" applyAlignment="1">
      <alignment horizontal="left" vertical="center" wrapText="1"/>
    </xf>
    <xf numFmtId="0" fontId="24" fillId="0" borderId="11" xfId="1" applyFont="1" applyFill="1" applyBorder="1" applyAlignment="1">
      <alignment horizontal="left" vertical="center" wrapText="1"/>
    </xf>
    <xf numFmtId="0" fontId="24" fillId="0" borderId="23" xfId="1" applyFont="1" applyFill="1" applyBorder="1" applyAlignment="1">
      <alignment horizontal="left" vertical="center" wrapText="1"/>
    </xf>
    <xf numFmtId="0" fontId="24" fillId="0" borderId="14" xfId="1" applyFont="1" applyFill="1" applyBorder="1" applyAlignment="1">
      <alignment horizontal="center" vertical="center"/>
    </xf>
    <xf numFmtId="0" fontId="24" fillId="0" borderId="11" xfId="1" applyFont="1" applyFill="1" applyBorder="1" applyAlignment="1">
      <alignment horizontal="center" vertical="center"/>
    </xf>
    <xf numFmtId="0" fontId="24" fillId="0" borderId="23" xfId="1" applyFont="1" applyFill="1" applyBorder="1" applyAlignment="1">
      <alignment horizontal="center" vertical="center"/>
    </xf>
    <xf numFmtId="2" fontId="24" fillId="0" borderId="14" xfId="1" applyNumberFormat="1" applyFont="1" applyFill="1" applyBorder="1" applyAlignment="1">
      <alignment horizontal="center" vertical="center"/>
    </xf>
    <xf numFmtId="2" fontId="24" fillId="0" borderId="11" xfId="1" applyNumberFormat="1" applyFont="1" applyFill="1" applyBorder="1" applyAlignment="1">
      <alignment horizontal="center" vertical="center"/>
    </xf>
    <xf numFmtId="2" fontId="24" fillId="0" borderId="23" xfId="1" applyNumberFormat="1" applyFont="1" applyFill="1" applyBorder="1" applyAlignment="1">
      <alignment horizontal="center" vertical="center"/>
    </xf>
    <xf numFmtId="0" fontId="26" fillId="0" borderId="25" xfId="0" applyFont="1" applyBorder="1" applyAlignment="1">
      <alignment horizontal="right" vertical="center" wrapText="1"/>
    </xf>
    <xf numFmtId="2" fontId="24" fillId="0" borderId="14" xfId="1" applyNumberFormat="1" applyFont="1" applyFill="1" applyBorder="1" applyAlignment="1" applyProtection="1">
      <alignment horizontal="center" vertical="center"/>
      <protection locked="0"/>
    </xf>
    <xf numFmtId="2" fontId="24" fillId="0" borderId="11" xfId="1" applyNumberFormat="1" applyFont="1" applyFill="1" applyBorder="1" applyAlignment="1" applyProtection="1">
      <alignment horizontal="center" vertical="center"/>
      <protection locked="0"/>
    </xf>
    <xf numFmtId="2" fontId="24" fillId="0" borderId="23" xfId="1" applyNumberFormat="1" applyFont="1" applyFill="1" applyBorder="1" applyAlignment="1" applyProtection="1">
      <alignment horizontal="center" vertical="center"/>
      <protection locked="0"/>
    </xf>
    <xf numFmtId="0" fontId="24" fillId="0" borderId="44" xfId="1" applyFont="1" applyFill="1" applyBorder="1" applyAlignment="1">
      <alignment horizontal="center" vertical="center"/>
    </xf>
    <xf numFmtId="0" fontId="24" fillId="0" borderId="46" xfId="1" applyFont="1" applyFill="1" applyBorder="1" applyAlignment="1">
      <alignment horizontal="center" vertical="center"/>
    </xf>
    <xf numFmtId="0" fontId="24" fillId="0" borderId="14" xfId="1" applyFont="1" applyFill="1" applyBorder="1" applyAlignment="1">
      <alignment horizontal="center" vertical="center" wrapText="1"/>
    </xf>
    <xf numFmtId="0" fontId="24" fillId="0" borderId="23" xfId="1" applyFont="1" applyFill="1" applyBorder="1" applyAlignment="1">
      <alignment horizontal="center" vertical="center" wrapText="1"/>
    </xf>
    <xf numFmtId="164" fontId="24" fillId="0" borderId="14" xfId="1" applyNumberFormat="1" applyFont="1" applyFill="1" applyBorder="1" applyAlignment="1" applyProtection="1">
      <alignment horizontal="center" vertical="center"/>
      <protection locked="0"/>
    </xf>
    <xf numFmtId="164" fontId="24" fillId="0" borderId="23" xfId="1" applyNumberFormat="1" applyFont="1" applyFill="1" applyBorder="1" applyAlignment="1" applyProtection="1">
      <alignment horizontal="center" vertical="center"/>
      <protection locked="0"/>
    </xf>
    <xf numFmtId="0" fontId="24" fillId="0" borderId="38" xfId="1" applyFont="1" applyFill="1" applyBorder="1" applyAlignment="1">
      <alignment horizontal="left" vertical="center" wrapText="1"/>
    </xf>
    <xf numFmtId="0" fontId="24" fillId="0" borderId="40" xfId="1" applyFont="1" applyFill="1" applyBorder="1" applyAlignment="1">
      <alignment horizontal="left" vertical="center" wrapText="1"/>
    </xf>
    <xf numFmtId="0" fontId="24" fillId="0" borderId="38" xfId="1" applyFont="1" applyFill="1" applyBorder="1" applyAlignment="1">
      <alignment horizontal="center" vertical="center" wrapText="1"/>
    </xf>
    <xf numFmtId="0" fontId="24" fillId="0" borderId="40" xfId="1" applyFont="1" applyFill="1" applyBorder="1" applyAlignment="1">
      <alignment horizontal="center" vertical="center" wrapText="1"/>
    </xf>
    <xf numFmtId="2" fontId="25" fillId="0" borderId="39" xfId="0" applyNumberFormat="1" applyFont="1" applyFill="1" applyBorder="1" applyAlignment="1">
      <alignment horizontal="center" vertical="center"/>
    </xf>
    <xf numFmtId="2" fontId="25" fillId="0" borderId="41" xfId="0" applyNumberFormat="1" applyFont="1" applyFill="1" applyBorder="1" applyAlignment="1">
      <alignment horizontal="center" vertical="center"/>
    </xf>
    <xf numFmtId="2" fontId="24" fillId="0" borderId="38" xfId="1" applyNumberFormat="1" applyFont="1" applyFill="1" applyBorder="1" applyAlignment="1">
      <alignment horizontal="center" vertical="center"/>
    </xf>
    <xf numFmtId="2" fontId="24" fillId="0" borderId="40" xfId="1" applyNumberFormat="1" applyFont="1" applyFill="1" applyBorder="1" applyAlignment="1">
      <alignment horizontal="center" vertical="center"/>
    </xf>
    <xf numFmtId="2" fontId="24" fillId="0" borderId="38" xfId="1" applyNumberFormat="1" applyFont="1" applyFill="1" applyBorder="1" applyAlignment="1" applyProtection="1">
      <alignment horizontal="center" vertical="center"/>
      <protection locked="0"/>
    </xf>
    <xf numFmtId="2" fontId="24" fillId="0" borderId="40" xfId="1" applyNumberFormat="1" applyFont="1" applyFill="1" applyBorder="1" applyAlignment="1" applyProtection="1">
      <alignment horizontal="center" vertical="center"/>
      <protection locked="0"/>
    </xf>
    <xf numFmtId="0" fontId="20" fillId="0" borderId="14"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23" xfId="0" applyFont="1" applyBorder="1" applyAlignment="1">
      <alignment horizontal="center" vertical="center" wrapText="1"/>
    </xf>
    <xf numFmtId="2" fontId="20" fillId="0" borderId="14" xfId="0" applyNumberFormat="1" applyFont="1" applyBorder="1" applyAlignment="1">
      <alignment horizontal="center" vertical="center"/>
    </xf>
    <xf numFmtId="2" fontId="20" fillId="0" borderId="11"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14" xfId="0" applyNumberFormat="1" applyFont="1" applyBorder="1" applyAlignment="1">
      <alignment horizontal="center" vertical="center" wrapText="1"/>
    </xf>
    <xf numFmtId="2" fontId="20" fillId="0" borderId="11" xfId="0" applyNumberFormat="1" applyFont="1" applyBorder="1" applyAlignment="1">
      <alignment horizontal="center" vertical="center" wrapText="1"/>
    </xf>
    <xf numFmtId="2" fontId="20" fillId="0" borderId="23" xfId="0" applyNumberFormat="1" applyFont="1" applyBorder="1" applyAlignment="1">
      <alignment horizontal="center" vertical="center" wrapText="1"/>
    </xf>
    <xf numFmtId="4" fontId="22" fillId="0" borderId="38" xfId="0" applyNumberFormat="1" applyFont="1" applyBorder="1" applyAlignment="1">
      <alignment horizontal="center" vertical="center"/>
    </xf>
    <xf numFmtId="4" fontId="22" fillId="0" borderId="29" xfId="0" applyNumberFormat="1" applyFont="1" applyBorder="1" applyAlignment="1">
      <alignment horizontal="center" vertical="center"/>
    </xf>
    <xf numFmtId="4" fontId="22" fillId="0" borderId="40" xfId="0" applyNumberFormat="1" applyFont="1" applyBorder="1" applyAlignment="1">
      <alignment horizontal="center" vertical="center"/>
    </xf>
    <xf numFmtId="0" fontId="24" fillId="0" borderId="14"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24" fillId="0" borderId="14" xfId="0" applyFont="1" applyFill="1" applyBorder="1" applyAlignment="1">
      <alignment horizontal="center" vertical="center" wrapText="1"/>
    </xf>
    <xf numFmtId="0" fontId="24" fillId="0" borderId="23" xfId="0" applyFont="1" applyFill="1" applyBorder="1" applyAlignment="1">
      <alignment horizontal="center" vertical="center" wrapText="1"/>
    </xf>
    <xf numFmtId="2" fontId="24" fillId="0" borderId="14" xfId="0" applyNumberFormat="1" applyFont="1" applyFill="1" applyBorder="1" applyAlignment="1">
      <alignment horizontal="center" vertical="center" wrapText="1"/>
    </xf>
    <xf numFmtId="2" fontId="24" fillId="0" borderId="23" xfId="0" applyNumberFormat="1" applyFont="1" applyFill="1" applyBorder="1" applyAlignment="1">
      <alignment horizontal="center" vertical="center" wrapText="1"/>
    </xf>
    <xf numFmtId="2" fontId="24" fillId="0" borderId="14" xfId="0" applyNumberFormat="1" applyFont="1" applyFill="1" applyBorder="1" applyAlignment="1" applyProtection="1">
      <alignment horizontal="center" vertical="center" wrapText="1"/>
      <protection locked="0"/>
    </xf>
    <xf numFmtId="2" fontId="24" fillId="0" borderId="23" xfId="0" applyNumberFormat="1" applyFont="1" applyFill="1" applyBorder="1" applyAlignment="1" applyProtection="1">
      <alignment horizontal="center" vertical="center" wrapText="1"/>
      <protection locked="0"/>
    </xf>
    <xf numFmtId="0" fontId="26" fillId="0" borderId="54" xfId="0" applyFont="1" applyBorder="1" applyAlignment="1">
      <alignment horizontal="right" vertical="center"/>
    </xf>
    <xf numFmtId="0" fontId="26" fillId="0" borderId="21" xfId="0" applyFont="1" applyBorder="1" applyAlignment="1">
      <alignment horizontal="right" vertical="center"/>
    </xf>
    <xf numFmtId="0" fontId="26" fillId="0" borderId="43" xfId="0" applyFont="1" applyBorder="1" applyAlignment="1">
      <alignment horizontal="right" vertical="center"/>
    </xf>
    <xf numFmtId="0" fontId="24" fillId="0" borderId="29" xfId="1" applyFont="1" applyFill="1" applyBorder="1" applyAlignment="1">
      <alignment horizontal="left" vertical="center" wrapText="1"/>
    </xf>
    <xf numFmtId="0" fontId="24" fillId="0" borderId="11" xfId="1" applyFont="1" applyFill="1" applyBorder="1" applyAlignment="1">
      <alignment horizontal="center" vertical="center" wrapText="1"/>
    </xf>
    <xf numFmtId="0" fontId="28" fillId="0" borderId="13" xfId="1" applyFont="1" applyFill="1" applyBorder="1" applyAlignment="1">
      <alignment horizontal="center" vertical="center"/>
    </xf>
    <xf numFmtId="0" fontId="28" fillId="0" borderId="16" xfId="1" applyFont="1" applyFill="1" applyBorder="1" applyAlignment="1">
      <alignment horizontal="center" vertical="center"/>
    </xf>
    <xf numFmtId="0" fontId="28" fillId="0" borderId="18" xfId="1" applyFont="1" applyFill="1" applyBorder="1" applyAlignment="1">
      <alignment horizontal="center" vertical="center"/>
    </xf>
    <xf numFmtId="2" fontId="29" fillId="0" borderId="39" xfId="0" applyNumberFormat="1" applyFont="1" applyFill="1" applyBorder="1" applyAlignment="1">
      <alignment horizontal="center" vertical="center"/>
    </xf>
    <xf numFmtId="2" fontId="29" fillId="0" borderId="42" xfId="0" applyNumberFormat="1" applyFont="1" applyFill="1" applyBorder="1" applyAlignment="1">
      <alignment horizontal="center" vertical="center"/>
    </xf>
    <xf numFmtId="2" fontId="29" fillId="0" borderId="41" xfId="0" applyNumberFormat="1" applyFont="1" applyFill="1" applyBorder="1" applyAlignment="1">
      <alignment horizontal="center" vertical="center"/>
    </xf>
    <xf numFmtId="2" fontId="25" fillId="0" borderId="42" xfId="0" applyNumberFormat="1" applyFont="1" applyFill="1" applyBorder="1" applyAlignment="1">
      <alignment horizontal="center" vertical="center"/>
    </xf>
    <xf numFmtId="4" fontId="22" fillId="0" borderId="39" xfId="0" applyNumberFormat="1" applyFont="1" applyBorder="1" applyAlignment="1">
      <alignment horizontal="center" vertical="center"/>
    </xf>
    <xf numFmtId="4" fontId="22" fillId="0" borderId="42" xfId="0" applyNumberFormat="1" applyFont="1" applyBorder="1" applyAlignment="1">
      <alignment horizontal="center" vertical="center"/>
    </xf>
    <xf numFmtId="4" fontId="22" fillId="0" borderId="41" xfId="0" applyNumberFormat="1" applyFont="1" applyBorder="1" applyAlignment="1">
      <alignment horizontal="center" vertical="center"/>
    </xf>
    <xf numFmtId="0" fontId="20" fillId="0" borderId="13" xfId="0" applyFont="1" applyBorder="1" applyAlignment="1">
      <alignment horizontal="center" vertical="center"/>
    </xf>
    <xf numFmtId="0" fontId="20" fillId="0" borderId="16" xfId="0" applyFont="1" applyBorder="1" applyAlignment="1">
      <alignment horizontal="center" vertical="center"/>
    </xf>
    <xf numFmtId="0" fontId="20" fillId="0" borderId="18" xfId="0" applyFont="1" applyBorder="1" applyAlignment="1">
      <alignment horizontal="center" vertical="center"/>
    </xf>
    <xf numFmtId="0" fontId="20" fillId="0" borderId="38" xfId="0" applyFont="1" applyBorder="1" applyAlignment="1">
      <alignment horizontal="left" vertical="center" wrapText="1"/>
    </xf>
    <xf numFmtId="0" fontId="20" fillId="0" borderId="29" xfId="0" applyFont="1" applyBorder="1" applyAlignment="1">
      <alignment horizontal="left" vertical="center" wrapText="1"/>
    </xf>
    <xf numFmtId="0" fontId="20" fillId="0" borderId="40" xfId="0" applyFont="1" applyBorder="1" applyAlignment="1">
      <alignment horizontal="left" vertical="center" wrapText="1"/>
    </xf>
    <xf numFmtId="0" fontId="24" fillId="0" borderId="45" xfId="1" applyFont="1" applyFill="1" applyBorder="1" applyAlignment="1">
      <alignment horizontal="center" vertical="center"/>
    </xf>
    <xf numFmtId="0" fontId="24" fillId="0" borderId="11" xfId="0" applyFont="1" applyFill="1" applyBorder="1" applyAlignment="1">
      <alignment horizontal="left" vertical="center" wrapText="1"/>
    </xf>
    <xf numFmtId="0" fontId="24" fillId="0" borderId="14"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23" xfId="0" applyFont="1" applyFill="1" applyBorder="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1" fillId="0" borderId="14" xfId="0" applyFont="1" applyBorder="1" applyAlignment="1">
      <alignment horizontal="center" vertical="center"/>
    </xf>
    <xf numFmtId="0" fontId="20" fillId="0" borderId="11" xfId="0" applyFont="1" applyBorder="1" applyAlignment="1">
      <alignment horizontal="center" vertical="center"/>
    </xf>
    <xf numFmtId="0" fontId="20" fillId="0" borderId="23" xfId="0" applyFont="1" applyBorder="1" applyAlignment="1">
      <alignment horizontal="center" vertical="center"/>
    </xf>
    <xf numFmtId="0" fontId="20" fillId="0" borderId="39"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38" xfId="0" applyFont="1" applyBorder="1" applyAlignment="1">
      <alignment horizontal="center" vertical="center"/>
    </xf>
    <xf numFmtId="0" fontId="20" fillId="0" borderId="29" xfId="0" applyFont="1" applyBorder="1" applyAlignment="1">
      <alignment horizontal="center" vertical="center"/>
    </xf>
    <xf numFmtId="0" fontId="20" fillId="0" borderId="40" xfId="0" applyFont="1" applyBorder="1" applyAlignment="1">
      <alignment horizontal="center" vertical="center"/>
    </xf>
    <xf numFmtId="0" fontId="20" fillId="0" borderId="11" xfId="0" applyFont="1" applyBorder="1" applyAlignment="1">
      <alignment horizontal="center" vertical="center" shrinkToFit="1"/>
    </xf>
    <xf numFmtId="0" fontId="20" fillId="0" borderId="23" xfId="0" applyFont="1" applyBorder="1" applyAlignment="1">
      <alignment horizontal="center" vertical="center" shrinkToFit="1"/>
    </xf>
    <xf numFmtId="4" fontId="22" fillId="0" borderId="14" xfId="0" applyNumberFormat="1" applyFont="1" applyBorder="1" applyAlignment="1">
      <alignment horizontal="center" vertical="center"/>
    </xf>
    <xf numFmtId="4" fontId="22" fillId="0" borderId="28" xfId="0" applyNumberFormat="1" applyFont="1" applyBorder="1" applyAlignment="1">
      <alignment horizontal="center" vertical="center"/>
    </xf>
    <xf numFmtId="0" fontId="20" fillId="0" borderId="29" xfId="0" applyFont="1" applyBorder="1" applyAlignment="1">
      <alignment horizontal="center" vertical="center" wrapText="1"/>
    </xf>
    <xf numFmtId="2" fontId="20" fillId="0" borderId="28" xfId="0" applyNumberFormat="1" applyFont="1" applyBorder="1" applyAlignment="1">
      <alignment horizontal="center" vertical="center"/>
    </xf>
    <xf numFmtId="2" fontId="20" fillId="0" borderId="29" xfId="0" applyNumberFormat="1" applyFont="1" applyBorder="1" applyAlignment="1">
      <alignment horizontal="center" vertical="center"/>
    </xf>
    <xf numFmtId="2" fontId="20" fillId="0" borderId="40" xfId="0" applyNumberFormat="1" applyFont="1" applyBorder="1" applyAlignment="1">
      <alignment horizontal="center" vertical="center"/>
    </xf>
    <xf numFmtId="2" fontId="20" fillId="0" borderId="28" xfId="0" applyNumberFormat="1" applyFont="1" applyBorder="1" applyAlignment="1">
      <alignment horizontal="center" vertical="center" wrapText="1"/>
    </xf>
    <xf numFmtId="2" fontId="20" fillId="0" borderId="29" xfId="0" applyNumberFormat="1" applyFont="1" applyBorder="1" applyAlignment="1">
      <alignment horizontal="center" vertical="center" wrapText="1"/>
    </xf>
    <xf numFmtId="2" fontId="20" fillId="0" borderId="40" xfId="0" applyNumberFormat="1" applyFont="1" applyBorder="1" applyAlignment="1">
      <alignment horizontal="center" vertical="center" wrapText="1"/>
    </xf>
    <xf numFmtId="2" fontId="25" fillId="0" borderId="15" xfId="0" applyNumberFormat="1" applyFont="1" applyFill="1" applyBorder="1" applyAlignment="1">
      <alignment horizontal="center" vertical="center"/>
    </xf>
    <xf numFmtId="2" fontId="25" fillId="0" borderId="17" xfId="0" applyNumberFormat="1" applyFont="1" applyFill="1" applyBorder="1" applyAlignment="1">
      <alignment horizontal="center" vertical="center"/>
    </xf>
    <xf numFmtId="2" fontId="25" fillId="0" borderId="19" xfId="0" applyNumberFormat="1" applyFont="1" applyFill="1" applyBorder="1" applyAlignment="1">
      <alignment horizontal="center" vertical="center"/>
    </xf>
    <xf numFmtId="164" fontId="24" fillId="0" borderId="11" xfId="1" applyNumberFormat="1" applyFont="1" applyFill="1" applyBorder="1" applyAlignment="1" applyProtection="1">
      <alignment horizontal="center" vertical="center"/>
      <protection locked="0"/>
    </xf>
    <xf numFmtId="0" fontId="26" fillId="0" borderId="55" xfId="0" applyFont="1" applyBorder="1" applyAlignment="1">
      <alignment horizontal="right" vertical="center"/>
    </xf>
    <xf numFmtId="0" fontId="26" fillId="0" borderId="27" xfId="0" applyFont="1" applyBorder="1" applyAlignment="1">
      <alignment horizontal="right"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48"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0" fillId="0" borderId="50" xfId="0" applyFont="1" applyFill="1" applyBorder="1" applyAlignment="1">
      <alignment horizontal="left" vertical="center" wrapText="1"/>
    </xf>
    <xf numFmtId="0" fontId="20" fillId="0" borderId="49"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51" xfId="0" applyFont="1" applyBorder="1" applyAlignment="1">
      <alignment horizontal="center" vertical="center" wrapText="1"/>
    </xf>
    <xf numFmtId="2" fontId="20" fillId="0" borderId="38" xfId="0" applyNumberFormat="1" applyFont="1" applyBorder="1" applyAlignment="1">
      <alignment horizontal="center" vertical="center"/>
    </xf>
    <xf numFmtId="2" fontId="20" fillId="0" borderId="38" xfId="0" applyNumberFormat="1" applyFont="1" applyBorder="1" applyAlignment="1">
      <alignment horizontal="center" vertical="center" wrapText="1"/>
    </xf>
    <xf numFmtId="2" fontId="24" fillId="0" borderId="14" xfId="0" applyNumberFormat="1" applyFont="1" applyFill="1" applyBorder="1" applyAlignment="1">
      <alignment horizontal="center" vertical="center"/>
    </xf>
    <xf numFmtId="2" fontId="24" fillId="0" borderId="11" xfId="0" applyNumberFormat="1" applyFont="1" applyFill="1" applyBorder="1" applyAlignment="1">
      <alignment horizontal="center" vertical="center"/>
    </xf>
    <xf numFmtId="2" fontId="24" fillId="0" borderId="23" xfId="0" applyNumberFormat="1" applyFont="1" applyFill="1" applyBorder="1" applyAlignment="1">
      <alignment horizontal="center" vertical="center"/>
    </xf>
    <xf numFmtId="2" fontId="24" fillId="0" borderId="14" xfId="0" applyNumberFormat="1" applyFont="1" applyFill="1" applyBorder="1" applyAlignment="1" applyProtection="1">
      <alignment horizontal="center" vertical="center"/>
      <protection locked="0"/>
    </xf>
    <xf numFmtId="2" fontId="24" fillId="0" borderId="11" xfId="0" applyNumberFormat="1" applyFont="1" applyFill="1" applyBorder="1" applyAlignment="1" applyProtection="1">
      <alignment horizontal="center" vertical="center"/>
      <protection locked="0"/>
    </xf>
    <xf numFmtId="2" fontId="24" fillId="0" borderId="23" xfId="0" applyNumberFormat="1" applyFont="1" applyFill="1" applyBorder="1" applyAlignment="1" applyProtection="1">
      <alignment horizontal="center" vertical="center"/>
      <protection locked="0"/>
    </xf>
    <xf numFmtId="0" fontId="24" fillId="0" borderId="24" xfId="1" applyFont="1" applyFill="1" applyBorder="1" applyAlignment="1">
      <alignment horizontal="center" vertical="center"/>
    </xf>
    <xf numFmtId="0" fontId="24" fillId="0" borderId="25" xfId="1" applyFont="1" applyFill="1" applyBorder="1" applyAlignment="1">
      <alignment horizontal="center" vertical="center" wrapText="1"/>
    </xf>
    <xf numFmtId="2" fontId="24" fillId="0" borderId="25" xfId="1" applyNumberFormat="1" applyFont="1" applyFill="1" applyBorder="1" applyAlignment="1">
      <alignment horizontal="center" vertical="center"/>
    </xf>
    <xf numFmtId="2" fontId="24" fillId="0" borderId="25" xfId="1" applyNumberFormat="1" applyFont="1" applyFill="1" applyBorder="1" applyAlignment="1" applyProtection="1">
      <alignment horizontal="center" vertical="center"/>
      <protection locked="0"/>
    </xf>
    <xf numFmtId="2" fontId="25" fillId="0" borderId="26" xfId="0" applyNumberFormat="1" applyFont="1" applyFill="1" applyBorder="1" applyAlignment="1">
      <alignment horizontal="center" vertical="center"/>
    </xf>
    <xf numFmtId="0" fontId="34" fillId="0" borderId="46" xfId="0" applyFont="1" applyBorder="1" applyAlignment="1">
      <alignment horizontal="center" vertical="center"/>
    </xf>
    <xf numFmtId="0" fontId="34" fillId="0" borderId="40" xfId="0" applyFont="1" applyBorder="1" applyAlignment="1">
      <alignment horizontal="left" vertical="center" wrapText="1"/>
    </xf>
    <xf numFmtId="0" fontId="34" fillId="0" borderId="40" xfId="0" applyFont="1" applyBorder="1" applyAlignment="1">
      <alignment horizontal="center" vertical="center" wrapText="1"/>
    </xf>
    <xf numFmtId="2" fontId="24" fillId="0" borderId="38" xfId="1" applyNumberFormat="1" applyFont="1" applyFill="1" applyBorder="1" applyAlignment="1">
      <alignment horizontal="center" vertical="center" wrapText="1"/>
    </xf>
    <xf numFmtId="2" fontId="24" fillId="0" borderId="40" xfId="1" applyNumberFormat="1" applyFont="1" applyFill="1" applyBorder="1" applyAlignment="1">
      <alignment horizontal="center" vertical="center" wrapText="1"/>
    </xf>
    <xf numFmtId="2" fontId="24" fillId="0" borderId="38" xfId="1" applyNumberFormat="1" applyFont="1" applyFill="1" applyBorder="1" applyAlignment="1" applyProtection="1">
      <alignment horizontal="center" vertical="center" wrapText="1"/>
      <protection locked="0"/>
    </xf>
    <xf numFmtId="2" fontId="24" fillId="0" borderId="40" xfId="1" applyNumberFormat="1" applyFont="1" applyFill="1" applyBorder="1" applyAlignment="1" applyProtection="1">
      <alignment horizontal="center" vertical="center" wrapText="1"/>
      <protection locked="0"/>
    </xf>
    <xf numFmtId="2" fontId="24" fillId="0" borderId="39" xfId="0" applyNumberFormat="1" applyFont="1" applyFill="1" applyBorder="1" applyAlignment="1">
      <alignment horizontal="center" vertical="center"/>
    </xf>
    <xf numFmtId="2" fontId="24" fillId="0" borderId="41" xfId="0" applyNumberFormat="1" applyFont="1" applyFill="1" applyBorder="1" applyAlignment="1">
      <alignment horizontal="center" vertical="center"/>
    </xf>
    <xf numFmtId="0" fontId="24" fillId="0" borderId="29" xfId="1" applyFont="1" applyFill="1" applyBorder="1" applyAlignment="1">
      <alignment horizontal="center" vertical="center" wrapText="1"/>
    </xf>
    <xf numFmtId="2" fontId="24" fillId="0" borderId="29" xfId="1" applyNumberFormat="1" applyFont="1" applyFill="1" applyBorder="1" applyAlignment="1">
      <alignment horizontal="center" vertical="center"/>
    </xf>
    <xf numFmtId="2" fontId="24" fillId="0" borderId="29" xfId="1" applyNumberFormat="1" applyFont="1" applyFill="1" applyBorder="1" applyAlignment="1" applyProtection="1">
      <alignment horizontal="center" vertical="center"/>
      <protection locked="0"/>
    </xf>
    <xf numFmtId="0" fontId="32" fillId="0" borderId="0" xfId="0" applyFont="1" applyAlignment="1">
      <alignment horizontal="right" vertical="center"/>
    </xf>
    <xf numFmtId="0" fontId="23" fillId="2" borderId="52" xfId="2" applyFont="1" applyFill="1" applyBorder="1" applyAlignment="1">
      <alignment horizontal="center"/>
    </xf>
    <xf numFmtId="0" fontId="23" fillId="2" borderId="37" xfId="2" applyFont="1" applyFill="1" applyBorder="1" applyAlignment="1">
      <alignment horizontal="center"/>
    </xf>
    <xf numFmtId="0" fontId="23" fillId="2" borderId="53" xfId="2" applyFont="1" applyFill="1" applyBorder="1" applyAlignment="1">
      <alignment horizontal="center"/>
    </xf>
    <xf numFmtId="0" fontId="23" fillId="2" borderId="52"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53" xfId="0" applyFont="1" applyFill="1" applyBorder="1" applyAlignment="1">
      <alignment horizontal="center" vertical="center" wrapText="1"/>
    </xf>
  </cellXfs>
  <cellStyles count="4">
    <cellStyle name="Normal_Золотая смета" xfId="1"/>
    <cellStyle name="Style 1" xfId="3"/>
    <cellStyle name="Обычный" xfId="0" builtinId="0"/>
    <cellStyle name="Обычный_Каменецкая Ирина (Введенского)"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view="pageLayout" topLeftCell="A4" zoomScale="70" zoomScalePageLayoutView="70" workbookViewId="0">
      <selection activeCell="F2" sqref="F2"/>
    </sheetView>
  </sheetViews>
  <sheetFormatPr defaultRowHeight="15" x14ac:dyDescent="0.25"/>
  <cols>
    <col min="1" max="1" width="7.85546875" customWidth="1"/>
    <col min="2" max="2" width="13.7109375" customWidth="1"/>
    <col min="3" max="3" width="44.5703125" customWidth="1"/>
    <col min="6" max="6" width="11.5703125" customWidth="1"/>
    <col min="7" max="7" width="12.5703125" customWidth="1"/>
  </cols>
  <sheetData>
    <row r="1" spans="1:7" ht="38.25" customHeight="1" x14ac:dyDescent="0.25">
      <c r="A1" s="236" t="s">
        <v>0</v>
      </c>
      <c r="B1" s="236"/>
      <c r="C1" s="2"/>
      <c r="F1" s="236" t="s">
        <v>1</v>
      </c>
      <c r="G1" s="236"/>
    </row>
    <row r="2" spans="1:7" x14ac:dyDescent="0.25">
      <c r="A2" s="47"/>
      <c r="B2" s="47"/>
      <c r="C2" s="2"/>
      <c r="F2" s="41"/>
      <c r="G2" s="41"/>
    </row>
    <row r="3" spans="1:7" x14ac:dyDescent="0.25">
      <c r="A3" s="2"/>
      <c r="B3" s="2"/>
      <c r="C3" s="2"/>
    </row>
    <row r="4" spans="1:7" x14ac:dyDescent="0.25">
      <c r="A4" s="2"/>
      <c r="B4" s="2"/>
      <c r="C4" s="2"/>
    </row>
    <row r="5" spans="1:7" ht="18.75" customHeight="1" x14ac:dyDescent="0.25">
      <c r="A5" s="237" t="s">
        <v>28</v>
      </c>
      <c r="B5" s="237"/>
      <c r="C5" s="237"/>
      <c r="F5" t="s">
        <v>27</v>
      </c>
    </row>
    <row r="6" spans="1:7" x14ac:dyDescent="0.25">
      <c r="A6" s="3"/>
    </row>
    <row r="7" spans="1:7" ht="18.75" x14ac:dyDescent="0.3">
      <c r="A7" s="238" t="s">
        <v>34</v>
      </c>
      <c r="B7" s="238"/>
      <c r="C7" s="238"/>
      <c r="D7" s="238"/>
      <c r="E7" s="238"/>
      <c r="F7" s="238"/>
      <c r="G7" s="238"/>
    </row>
    <row r="8" spans="1:7" ht="18" x14ac:dyDescent="0.25">
      <c r="A8" s="5"/>
    </row>
    <row r="9" spans="1:7" ht="15.75" x14ac:dyDescent="0.25">
      <c r="A9" s="239" t="s">
        <v>3</v>
      </c>
      <c r="B9" s="239"/>
      <c r="C9" s="239"/>
      <c r="D9" s="239"/>
      <c r="E9" s="239"/>
      <c r="F9" s="239"/>
      <c r="G9" s="239"/>
    </row>
    <row r="10" spans="1:7" ht="18.75" x14ac:dyDescent="0.3">
      <c r="A10" s="4"/>
    </row>
    <row r="11" spans="1:7" ht="17.25" customHeight="1" x14ac:dyDescent="0.25">
      <c r="A11" s="240"/>
      <c r="B11" s="240"/>
      <c r="C11" s="240"/>
      <c r="D11" s="49"/>
    </row>
    <row r="12" spans="1:7" ht="15.75" thickBot="1" x14ac:dyDescent="0.3">
      <c r="A12" s="6"/>
      <c r="B12" s="48"/>
      <c r="C12" s="6"/>
    </row>
    <row r="13" spans="1:7" ht="15.75" thickBot="1" x14ac:dyDescent="0.3">
      <c r="A13" s="7" t="s">
        <v>4</v>
      </c>
      <c r="B13" s="7" t="s">
        <v>5</v>
      </c>
      <c r="C13" s="7" t="s">
        <v>6</v>
      </c>
      <c r="D13" s="8" t="s">
        <v>7</v>
      </c>
      <c r="E13" s="20" t="s">
        <v>8</v>
      </c>
      <c r="F13" s="243" t="s">
        <v>9</v>
      </c>
      <c r="G13" s="244"/>
    </row>
    <row r="14" spans="1:7" ht="15.75" thickBot="1" x14ac:dyDescent="0.3">
      <c r="A14" s="23" t="s">
        <v>10</v>
      </c>
      <c r="B14" s="23" t="s">
        <v>30</v>
      </c>
      <c r="C14" s="23" t="s">
        <v>11</v>
      </c>
      <c r="D14" s="12" t="s">
        <v>12</v>
      </c>
      <c r="E14" s="9"/>
      <c r="F14" s="19" t="s">
        <v>13</v>
      </c>
      <c r="G14" s="10" t="s">
        <v>14</v>
      </c>
    </row>
    <row r="15" spans="1:7" ht="12.75" customHeight="1" thickBot="1" x14ac:dyDescent="0.3">
      <c r="A15" s="10">
        <v>1</v>
      </c>
      <c r="B15" s="11">
        <v>2</v>
      </c>
      <c r="C15" s="11">
        <v>3</v>
      </c>
      <c r="D15" s="11">
        <v>4</v>
      </c>
      <c r="E15" s="11">
        <v>5</v>
      </c>
      <c r="F15" s="11">
        <v>6</v>
      </c>
      <c r="G15" s="11">
        <v>7</v>
      </c>
    </row>
    <row r="16" spans="1:7" x14ac:dyDescent="0.25">
      <c r="A16" s="245" t="s">
        <v>15</v>
      </c>
      <c r="B16" s="246"/>
      <c r="C16" s="246"/>
      <c r="D16" s="246"/>
      <c r="E16" s="246"/>
      <c r="F16" s="246"/>
      <c r="G16" s="247"/>
    </row>
    <row r="17" spans="1:7" x14ac:dyDescent="0.25">
      <c r="A17" s="31">
        <v>1</v>
      </c>
      <c r="B17" s="21"/>
      <c r="C17" s="21"/>
      <c r="D17" s="21"/>
      <c r="E17" s="24"/>
      <c r="F17" s="25"/>
      <c r="G17" s="32">
        <f>E17*F17</f>
        <v>0</v>
      </c>
    </row>
    <row r="18" spans="1:7" x14ac:dyDescent="0.25">
      <c r="A18" s="31">
        <v>2</v>
      </c>
      <c r="B18" s="21"/>
      <c r="C18" s="21"/>
      <c r="D18" s="21"/>
      <c r="E18" s="24"/>
      <c r="F18" s="25"/>
      <c r="G18" s="32">
        <f>E18*F18</f>
        <v>0</v>
      </c>
    </row>
    <row r="19" spans="1:7" x14ac:dyDescent="0.25">
      <c r="A19" s="31">
        <v>3</v>
      </c>
      <c r="B19" s="21"/>
      <c r="C19" s="21"/>
      <c r="D19" s="21"/>
      <c r="E19" s="24"/>
      <c r="F19" s="25"/>
      <c r="G19" s="32">
        <f>E19*F19</f>
        <v>0</v>
      </c>
    </row>
    <row r="20" spans="1:7" x14ac:dyDescent="0.25">
      <c r="A20" s="31">
        <v>4</v>
      </c>
      <c r="B20" s="21"/>
      <c r="C20" s="21"/>
      <c r="D20" s="21"/>
      <c r="E20" s="24"/>
      <c r="F20" s="25"/>
      <c r="G20" s="32">
        <f t="shared" ref="G20:G25" si="0">E20*F20</f>
        <v>0</v>
      </c>
    </row>
    <row r="21" spans="1:7" x14ac:dyDescent="0.25">
      <c r="A21" s="31">
        <v>5</v>
      </c>
      <c r="B21" s="21"/>
      <c r="C21" s="21"/>
      <c r="D21" s="21"/>
      <c r="E21" s="24"/>
      <c r="F21" s="25"/>
      <c r="G21" s="32">
        <f t="shared" si="0"/>
        <v>0</v>
      </c>
    </row>
    <row r="22" spans="1:7" x14ac:dyDescent="0.25">
      <c r="A22" s="31">
        <v>6</v>
      </c>
      <c r="B22" s="21"/>
      <c r="C22" s="21"/>
      <c r="D22" s="21"/>
      <c r="E22" s="24"/>
      <c r="F22" s="25"/>
      <c r="G22" s="32">
        <f t="shared" si="0"/>
        <v>0</v>
      </c>
    </row>
    <row r="23" spans="1:7" x14ac:dyDescent="0.25">
      <c r="A23" s="31">
        <v>7</v>
      </c>
      <c r="B23" s="21"/>
      <c r="C23" s="21"/>
      <c r="D23" s="21"/>
      <c r="E23" s="24"/>
      <c r="F23" s="25"/>
      <c r="G23" s="32">
        <f t="shared" si="0"/>
        <v>0</v>
      </c>
    </row>
    <row r="24" spans="1:7" x14ac:dyDescent="0.25">
      <c r="A24" s="31">
        <v>8</v>
      </c>
      <c r="B24" s="21"/>
      <c r="C24" s="21"/>
      <c r="D24" s="21"/>
      <c r="E24" s="24"/>
      <c r="F24" s="25"/>
      <c r="G24" s="32">
        <f t="shared" si="0"/>
        <v>0</v>
      </c>
    </row>
    <row r="25" spans="1:7" x14ac:dyDescent="0.25">
      <c r="A25" s="31">
        <v>9</v>
      </c>
      <c r="B25" s="21"/>
      <c r="C25" s="21"/>
      <c r="D25" s="21"/>
      <c r="E25" s="24"/>
      <c r="F25" s="25"/>
      <c r="G25" s="32">
        <f t="shared" si="0"/>
        <v>0</v>
      </c>
    </row>
    <row r="26" spans="1:7" ht="15.75" thickBot="1" x14ac:dyDescent="0.3">
      <c r="A26" s="31">
        <v>10</v>
      </c>
      <c r="B26" s="21"/>
      <c r="C26" s="21"/>
      <c r="D26" s="21"/>
      <c r="E26" s="24"/>
      <c r="F26" s="25"/>
      <c r="G26" s="35">
        <f>E26*F26</f>
        <v>0</v>
      </c>
    </row>
    <row r="27" spans="1:7" ht="15.75" thickBot="1" x14ac:dyDescent="0.3">
      <c r="A27" s="50"/>
      <c r="B27" s="22"/>
      <c r="C27" s="51" t="s">
        <v>16</v>
      </c>
      <c r="D27" s="22"/>
      <c r="E27" s="36"/>
      <c r="F27" s="13"/>
      <c r="G27" s="15">
        <f>SUM(G17:G26)</f>
        <v>0</v>
      </c>
    </row>
    <row r="28" spans="1:7" ht="15.75" thickBot="1" x14ac:dyDescent="0.3">
      <c r="A28" s="248" t="s">
        <v>17</v>
      </c>
      <c r="B28" s="249"/>
      <c r="C28" s="249"/>
      <c r="D28" s="249"/>
      <c r="E28" s="249"/>
      <c r="F28" s="249"/>
      <c r="G28" s="247"/>
    </row>
    <row r="29" spans="1:7" x14ac:dyDescent="0.25">
      <c r="A29" s="26"/>
      <c r="B29" s="27"/>
      <c r="C29" s="27"/>
      <c r="D29" s="27"/>
      <c r="E29" s="28"/>
      <c r="F29" s="29"/>
      <c r="G29" s="30">
        <f>E29*F29</f>
        <v>0</v>
      </c>
    </row>
    <row r="30" spans="1:7" x14ac:dyDescent="0.25">
      <c r="A30" s="31">
        <v>1</v>
      </c>
      <c r="B30" s="37"/>
      <c r="C30" s="37"/>
      <c r="D30" s="37"/>
      <c r="E30" s="38"/>
      <c r="F30" s="39"/>
      <c r="G30" s="32">
        <f>E30*F30</f>
        <v>0</v>
      </c>
    </row>
    <row r="31" spans="1:7" x14ac:dyDescent="0.25">
      <c r="A31" s="31">
        <v>2</v>
      </c>
      <c r="B31" s="37"/>
      <c r="C31" s="37"/>
      <c r="D31" s="37"/>
      <c r="E31" s="38"/>
      <c r="F31" s="39"/>
      <c r="G31" s="32">
        <f t="shared" ref="G31:G40" si="1">E31*F31</f>
        <v>0</v>
      </c>
    </row>
    <row r="32" spans="1:7" x14ac:dyDescent="0.25">
      <c r="A32" s="31">
        <v>3</v>
      </c>
      <c r="B32" s="37"/>
      <c r="C32" s="37"/>
      <c r="D32" s="37"/>
      <c r="E32" s="38"/>
      <c r="F32" s="39"/>
      <c r="G32" s="32">
        <f t="shared" si="1"/>
        <v>0</v>
      </c>
    </row>
    <row r="33" spans="1:7" x14ac:dyDescent="0.25">
      <c r="A33" s="31">
        <v>4</v>
      </c>
      <c r="B33" s="37"/>
      <c r="C33" s="37"/>
      <c r="D33" s="37"/>
      <c r="E33" s="38"/>
      <c r="F33" s="39"/>
      <c r="G33" s="32">
        <f t="shared" si="1"/>
        <v>0</v>
      </c>
    </row>
    <row r="34" spans="1:7" x14ac:dyDescent="0.25">
      <c r="A34" s="31">
        <v>5</v>
      </c>
      <c r="B34" s="37"/>
      <c r="C34" s="37"/>
      <c r="D34" s="37"/>
      <c r="E34" s="38"/>
      <c r="F34" s="39"/>
      <c r="G34" s="32">
        <f t="shared" si="1"/>
        <v>0</v>
      </c>
    </row>
    <row r="35" spans="1:7" x14ac:dyDescent="0.25">
      <c r="A35" s="31">
        <v>6</v>
      </c>
      <c r="B35" s="37"/>
      <c r="C35" s="37"/>
      <c r="D35" s="37"/>
      <c r="E35" s="38"/>
      <c r="F35" s="39"/>
      <c r="G35" s="32">
        <f t="shared" si="1"/>
        <v>0</v>
      </c>
    </row>
    <row r="36" spans="1:7" x14ac:dyDescent="0.25">
      <c r="A36" s="31">
        <v>7</v>
      </c>
      <c r="B36" s="37"/>
      <c r="C36" s="37"/>
      <c r="D36" s="37"/>
      <c r="E36" s="38"/>
      <c r="F36" s="39"/>
      <c r="G36" s="32">
        <f t="shared" si="1"/>
        <v>0</v>
      </c>
    </row>
    <row r="37" spans="1:7" x14ac:dyDescent="0.25">
      <c r="A37" s="31">
        <v>8</v>
      </c>
      <c r="B37" s="37"/>
      <c r="C37" s="37"/>
      <c r="D37" s="37"/>
      <c r="E37" s="38"/>
      <c r="F37" s="39"/>
      <c r="G37" s="32">
        <f t="shared" si="1"/>
        <v>0</v>
      </c>
    </row>
    <row r="38" spans="1:7" x14ac:dyDescent="0.25">
      <c r="A38" s="31">
        <v>9</v>
      </c>
      <c r="B38" s="37"/>
      <c r="C38" s="37"/>
      <c r="D38" s="37"/>
      <c r="E38" s="38"/>
      <c r="F38" s="39"/>
      <c r="G38" s="32">
        <f t="shared" si="1"/>
        <v>0</v>
      </c>
    </row>
    <row r="39" spans="1:7" x14ac:dyDescent="0.25">
      <c r="A39" s="31">
        <v>10</v>
      </c>
      <c r="B39" s="37"/>
      <c r="C39" s="37"/>
      <c r="D39" s="37"/>
      <c r="E39" s="38"/>
      <c r="F39" s="39"/>
      <c r="G39" s="32">
        <f t="shared" si="1"/>
        <v>0</v>
      </c>
    </row>
    <row r="40" spans="1:7" ht="15.75" thickBot="1" x14ac:dyDescent="0.3">
      <c r="A40" s="33">
        <v>11</v>
      </c>
      <c r="B40" s="52"/>
      <c r="C40" s="52"/>
      <c r="D40" s="52"/>
      <c r="E40" s="53"/>
      <c r="F40" s="54"/>
      <c r="G40" s="34">
        <f t="shared" si="1"/>
        <v>0</v>
      </c>
    </row>
    <row r="41" spans="1:7" ht="15.75" thickBot="1" x14ac:dyDescent="0.3">
      <c r="A41" s="62"/>
      <c r="B41" s="44"/>
      <c r="C41" s="18" t="s">
        <v>18</v>
      </c>
      <c r="D41" s="44"/>
      <c r="E41" s="45"/>
      <c r="F41" s="14"/>
      <c r="G41" s="15">
        <f>SUM(G29:G40)</f>
        <v>0</v>
      </c>
    </row>
    <row r="42" spans="1:7" ht="30.75" customHeight="1" thickBot="1" x14ac:dyDescent="0.3">
      <c r="A42" s="250" t="s">
        <v>31</v>
      </c>
      <c r="B42" s="251"/>
      <c r="C42" s="64"/>
      <c r="D42" s="63"/>
      <c r="E42" s="19"/>
      <c r="F42" s="65"/>
      <c r="G42" s="66"/>
    </row>
    <row r="43" spans="1:7" x14ac:dyDescent="0.25">
      <c r="A43" s="72"/>
      <c r="B43" s="73"/>
      <c r="C43" s="74"/>
      <c r="D43" s="73"/>
      <c r="E43" s="75"/>
      <c r="F43" s="76"/>
      <c r="G43" s="77">
        <f>E43*F43</f>
        <v>0</v>
      </c>
    </row>
    <row r="44" spans="1:7" x14ac:dyDescent="0.25">
      <c r="A44" s="67"/>
      <c r="B44" s="21"/>
      <c r="C44" s="37"/>
      <c r="D44" s="21"/>
      <c r="E44" s="24"/>
      <c r="F44" s="25"/>
      <c r="G44" s="32">
        <f>F44*E44</f>
        <v>0</v>
      </c>
    </row>
    <row r="45" spans="1:7" ht="15.75" thickBot="1" x14ac:dyDescent="0.3">
      <c r="A45" s="68"/>
      <c r="B45" s="69"/>
      <c r="C45" s="52"/>
      <c r="D45" s="69"/>
      <c r="E45" s="70"/>
      <c r="F45" s="71"/>
      <c r="G45" s="34">
        <f>F45*E45</f>
        <v>0</v>
      </c>
    </row>
    <row r="46" spans="1:7" ht="15.75" thickBot="1" x14ac:dyDescent="0.3">
      <c r="A46" s="46"/>
      <c r="B46" s="44"/>
      <c r="C46" s="18" t="s">
        <v>32</v>
      </c>
      <c r="D46" s="44"/>
      <c r="E46" s="45"/>
      <c r="F46" s="14"/>
      <c r="G46" s="66">
        <f>SUM(G43:G45)</f>
        <v>0</v>
      </c>
    </row>
    <row r="47" spans="1:7" ht="19.5" customHeight="1" x14ac:dyDescent="0.25">
      <c r="A47" s="43"/>
    </row>
    <row r="48" spans="1:7" x14ac:dyDescent="0.25">
      <c r="A48" s="241"/>
      <c r="B48" s="241"/>
      <c r="C48" s="241"/>
      <c r="D48" s="16" t="s">
        <v>19</v>
      </c>
      <c r="F48" s="16" t="s">
        <v>20</v>
      </c>
    </row>
    <row r="49" spans="1:7" x14ac:dyDescent="0.25">
      <c r="A49" s="241"/>
      <c r="B49" s="241"/>
      <c r="C49" s="241"/>
      <c r="D49" s="16"/>
      <c r="F49" s="16" t="s">
        <v>21</v>
      </c>
    </row>
    <row r="50" spans="1:7" x14ac:dyDescent="0.25">
      <c r="A50" s="57" t="s">
        <v>22</v>
      </c>
      <c r="B50" s="58"/>
      <c r="C50" s="40"/>
      <c r="D50" s="40"/>
      <c r="E50" s="41"/>
      <c r="F50" s="41"/>
      <c r="G50" s="60">
        <f>G27+G41+G46</f>
        <v>0</v>
      </c>
    </row>
    <row r="51" spans="1:7" x14ac:dyDescent="0.25">
      <c r="A51" s="59" t="s">
        <v>23</v>
      </c>
      <c r="B51" s="58"/>
      <c r="C51" s="42"/>
      <c r="D51" s="61">
        <v>0.18</v>
      </c>
      <c r="E51" s="41"/>
      <c r="F51" s="41"/>
      <c r="G51" s="60">
        <f>G50*D51</f>
        <v>0</v>
      </c>
    </row>
    <row r="52" spans="1:7" ht="17.25" customHeight="1" x14ac:dyDescent="0.25">
      <c r="A52" s="242" t="s">
        <v>24</v>
      </c>
      <c r="B52" s="242"/>
      <c r="C52" s="40"/>
      <c r="D52" s="40"/>
      <c r="E52" s="41"/>
      <c r="F52" s="41"/>
      <c r="G52" s="60">
        <f>G50+G51</f>
        <v>0</v>
      </c>
    </row>
    <row r="53" spans="1:7" x14ac:dyDescent="0.25">
      <c r="A53" s="16"/>
      <c r="B53" s="16"/>
      <c r="C53" s="16"/>
      <c r="D53" s="16"/>
    </row>
    <row r="54" spans="1:7" x14ac:dyDescent="0.25">
      <c r="A54" s="55" t="s">
        <v>33</v>
      </c>
      <c r="F54" s="56" t="s">
        <v>29</v>
      </c>
    </row>
    <row r="55" spans="1:7" x14ac:dyDescent="0.25">
      <c r="A55" s="1"/>
    </row>
    <row r="56" spans="1:7" ht="15" customHeight="1" x14ac:dyDescent="0.25">
      <c r="A56" s="235" t="s">
        <v>25</v>
      </c>
      <c r="B56" s="235"/>
      <c r="C56" t="s">
        <v>2</v>
      </c>
    </row>
    <row r="57" spans="1:7" ht="12.75" customHeight="1" x14ac:dyDescent="0.25">
      <c r="A57" s="17"/>
      <c r="B57" s="17"/>
    </row>
    <row r="58" spans="1:7" ht="14.25" customHeight="1" x14ac:dyDescent="0.25">
      <c r="A58" s="235" t="s">
        <v>26</v>
      </c>
      <c r="B58" s="235"/>
      <c r="C58" t="s">
        <v>2</v>
      </c>
    </row>
    <row r="59" spans="1:7" x14ac:dyDescent="0.25">
      <c r="A59" s="1"/>
    </row>
  </sheetData>
  <mergeCells count="16">
    <mergeCell ref="A56:B56"/>
    <mergeCell ref="A58:B58"/>
    <mergeCell ref="F1:G1"/>
    <mergeCell ref="A5:C5"/>
    <mergeCell ref="A7:G7"/>
    <mergeCell ref="A9:G9"/>
    <mergeCell ref="A11:C11"/>
    <mergeCell ref="A48:A49"/>
    <mergeCell ref="B48:B49"/>
    <mergeCell ref="C48:C49"/>
    <mergeCell ref="A1:B1"/>
    <mergeCell ref="A52:B52"/>
    <mergeCell ref="F13:G13"/>
    <mergeCell ref="A16:G16"/>
    <mergeCell ref="A28:G28"/>
    <mergeCell ref="A42:B42"/>
  </mergeCells>
  <phoneticPr fontId="17" type="noConversion"/>
  <printOptions horizontalCentered="1"/>
  <pageMargins left="0.51181102362204722" right="0.51181102362204722" top="0.74803149606299213" bottom="0.74803149606299213" header="0.31496062992125984" footer="0.31496062992125984"/>
  <pageSetup paperSize="9" scale="80" orientation="landscape" r:id="rId1"/>
  <headerFooter>
    <oddHeader>&amp;L&amp;"-,курсив"&amp;K3366FFЛокальный ресурсный сметный расчет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52"/>
  <sheetViews>
    <sheetView tabSelected="1" zoomScaleNormal="100" zoomScaleSheetLayoutView="115" workbookViewId="0">
      <pane ySplit="6" topLeftCell="A7" activePane="bottomLeft" state="frozen"/>
      <selection pane="bottomLeft" activeCell="C456" sqref="C456"/>
    </sheetView>
  </sheetViews>
  <sheetFormatPr defaultRowHeight="12" outlineLevelRow="1" x14ac:dyDescent="0.25"/>
  <cols>
    <col min="1" max="1" width="3.5703125" style="78" customWidth="1"/>
    <col min="2" max="2" width="41.140625" style="79" customWidth="1"/>
    <col min="3" max="3" width="5.85546875" style="78" customWidth="1"/>
    <col min="4" max="4" width="6.7109375" style="78" customWidth="1"/>
    <col min="5" max="5" width="10.5703125" style="78" customWidth="1"/>
    <col min="6" max="6" width="9.140625" style="78" customWidth="1"/>
    <col min="7" max="7" width="25.5703125" style="78" customWidth="1"/>
    <col min="8" max="8" width="5.5703125" style="78" customWidth="1"/>
    <col min="9" max="9" width="9.5703125" style="78" customWidth="1"/>
    <col min="10" max="10" width="10" style="78" customWidth="1"/>
    <col min="11" max="11" width="10.5703125" style="78" customWidth="1"/>
    <col min="12" max="12" width="12" style="78" customWidth="1"/>
    <col min="13" max="13" width="10.28515625" style="78" bestFit="1" customWidth="1"/>
    <col min="14" max="16384" width="9.140625" style="78"/>
  </cols>
  <sheetData>
    <row r="1" spans="1:36" x14ac:dyDescent="0.25">
      <c r="A1" s="330" t="s">
        <v>217</v>
      </c>
      <c r="B1" s="330"/>
      <c r="C1" s="330"/>
      <c r="D1" s="330"/>
      <c r="E1" s="330"/>
      <c r="F1" s="330"/>
      <c r="G1" s="330"/>
      <c r="H1" s="330"/>
      <c r="I1" s="330"/>
      <c r="J1" s="330"/>
      <c r="K1" s="330"/>
      <c r="L1" s="330"/>
    </row>
    <row r="2" spans="1:36" x14ac:dyDescent="0.25">
      <c r="A2" s="331" t="s">
        <v>472</v>
      </c>
      <c r="B2" s="331"/>
      <c r="C2" s="331"/>
      <c r="D2" s="331"/>
      <c r="E2" s="331"/>
      <c r="F2" s="331"/>
      <c r="G2" s="331"/>
      <c r="H2" s="331"/>
      <c r="I2" s="331"/>
      <c r="J2" s="331"/>
      <c r="K2" s="331"/>
      <c r="L2" s="331"/>
    </row>
    <row r="3" spans="1:36" ht="12.75" thickBot="1" x14ac:dyDescent="0.3"/>
    <row r="4" spans="1:36" x14ac:dyDescent="0.25">
      <c r="A4" s="340" t="s">
        <v>4</v>
      </c>
      <c r="B4" s="343" t="s">
        <v>35</v>
      </c>
      <c r="C4" s="332" t="s">
        <v>38</v>
      </c>
      <c r="D4" s="332"/>
      <c r="E4" s="332"/>
      <c r="F4" s="332"/>
      <c r="G4" s="332" t="s">
        <v>39</v>
      </c>
      <c r="H4" s="332"/>
      <c r="I4" s="332"/>
      <c r="J4" s="332"/>
      <c r="K4" s="332"/>
      <c r="L4" s="335" t="s">
        <v>40</v>
      </c>
    </row>
    <row r="5" spans="1:36" x14ac:dyDescent="0.25">
      <c r="A5" s="341"/>
      <c r="B5" s="344"/>
      <c r="C5" s="338" t="s">
        <v>36</v>
      </c>
      <c r="D5" s="333" t="s">
        <v>37</v>
      </c>
      <c r="E5" s="333" t="s">
        <v>9</v>
      </c>
      <c r="F5" s="333"/>
      <c r="G5" s="346" t="s">
        <v>41</v>
      </c>
      <c r="H5" s="338" t="s">
        <v>36</v>
      </c>
      <c r="I5" s="333" t="s">
        <v>37</v>
      </c>
      <c r="J5" s="333" t="s">
        <v>9</v>
      </c>
      <c r="K5" s="333"/>
      <c r="L5" s="336"/>
    </row>
    <row r="6" spans="1:36" ht="12.75" thickBot="1" x14ac:dyDescent="0.3">
      <c r="A6" s="342"/>
      <c r="B6" s="345"/>
      <c r="C6" s="339"/>
      <c r="D6" s="334"/>
      <c r="E6" s="131" t="s">
        <v>13</v>
      </c>
      <c r="F6" s="131" t="s">
        <v>14</v>
      </c>
      <c r="G6" s="347"/>
      <c r="H6" s="339"/>
      <c r="I6" s="334"/>
      <c r="J6" s="131" t="s">
        <v>13</v>
      </c>
      <c r="K6" s="131" t="s">
        <v>14</v>
      </c>
      <c r="L6" s="337"/>
    </row>
    <row r="7" spans="1:36" x14ac:dyDescent="0.25">
      <c r="A7" s="226">
        <v>1</v>
      </c>
      <c r="B7" s="172">
        <v>2</v>
      </c>
      <c r="C7" s="180">
        <v>3</v>
      </c>
      <c r="D7" s="172">
        <v>4</v>
      </c>
      <c r="E7" s="180">
        <v>5</v>
      </c>
      <c r="F7" s="172">
        <v>6</v>
      </c>
      <c r="G7" s="180">
        <v>7</v>
      </c>
      <c r="H7" s="172">
        <v>8</v>
      </c>
      <c r="I7" s="180">
        <v>9</v>
      </c>
      <c r="J7" s="172">
        <v>10</v>
      </c>
      <c r="K7" s="180">
        <v>11</v>
      </c>
      <c r="L7" s="227">
        <v>12</v>
      </c>
    </row>
    <row r="8" spans="1:36" s="81" customFormat="1" x14ac:dyDescent="0.2">
      <c r="A8" s="398" t="s">
        <v>473</v>
      </c>
      <c r="B8" s="399"/>
      <c r="C8" s="399"/>
      <c r="D8" s="399"/>
      <c r="E8" s="399"/>
      <c r="F8" s="399"/>
      <c r="G8" s="399"/>
      <c r="H8" s="399"/>
      <c r="I8" s="399"/>
      <c r="J8" s="399"/>
      <c r="K8" s="399"/>
      <c r="L8" s="400"/>
      <c r="M8" s="80"/>
      <c r="N8" s="80"/>
      <c r="O8" s="80"/>
      <c r="P8" s="80"/>
      <c r="Q8" s="80"/>
      <c r="R8" s="80"/>
      <c r="S8" s="80"/>
      <c r="T8" s="80"/>
      <c r="U8" s="80"/>
      <c r="V8" s="80"/>
      <c r="W8" s="80"/>
      <c r="X8" s="80"/>
      <c r="Y8" s="80"/>
      <c r="Z8" s="80"/>
      <c r="AA8" s="80"/>
      <c r="AB8" s="80"/>
      <c r="AC8" s="80"/>
      <c r="AD8" s="80"/>
      <c r="AE8" s="80"/>
      <c r="AF8" s="80"/>
      <c r="AG8" s="80"/>
      <c r="AH8" s="80"/>
      <c r="AI8" s="80"/>
      <c r="AJ8" s="80"/>
    </row>
    <row r="9" spans="1:36" s="81" customFormat="1" ht="13.5" hidden="1" customHeight="1" outlineLevel="1" thickBot="1" x14ac:dyDescent="0.25">
      <c r="A9" s="110">
        <v>1</v>
      </c>
      <c r="B9" s="111" t="s">
        <v>158</v>
      </c>
      <c r="C9" s="142" t="s">
        <v>43</v>
      </c>
      <c r="D9" s="113">
        <v>1</v>
      </c>
      <c r="E9" s="143">
        <v>150</v>
      </c>
      <c r="F9" s="144">
        <f t="shared" ref="F9:F12" si="0">E9*D9</f>
        <v>150</v>
      </c>
      <c r="G9" s="115" t="s">
        <v>157</v>
      </c>
      <c r="H9" s="142" t="s">
        <v>71</v>
      </c>
      <c r="I9" s="113">
        <f>D9*3</f>
        <v>3</v>
      </c>
      <c r="J9" s="114">
        <v>10</v>
      </c>
      <c r="K9" s="145">
        <f t="shared" ref="K9:K12" si="1">J9*I9</f>
        <v>30</v>
      </c>
      <c r="L9" s="146">
        <f>SUM(K9,F9)</f>
        <v>180</v>
      </c>
      <c r="M9" s="80"/>
      <c r="N9" s="80"/>
      <c r="O9" s="80"/>
      <c r="P9" s="80"/>
      <c r="Q9" s="80"/>
      <c r="R9" s="80"/>
      <c r="S9" s="80"/>
      <c r="T9" s="80"/>
      <c r="U9" s="80"/>
      <c r="V9" s="80"/>
      <c r="W9" s="80"/>
      <c r="X9" s="80"/>
      <c r="Y9" s="80"/>
      <c r="Z9" s="80"/>
      <c r="AA9" s="80"/>
      <c r="AB9" s="80"/>
      <c r="AC9" s="80"/>
      <c r="AD9" s="80"/>
      <c r="AE9" s="80"/>
      <c r="AF9" s="80"/>
      <c r="AG9" s="80"/>
      <c r="AH9" s="80"/>
      <c r="AI9" s="80"/>
      <c r="AJ9" s="80"/>
    </row>
    <row r="10" spans="1:36" s="81" customFormat="1" ht="13.5" hidden="1" customHeight="1" outlineLevel="1" thickBot="1" x14ac:dyDescent="0.25">
      <c r="A10" s="110">
        <v>2</v>
      </c>
      <c r="B10" s="111" t="s">
        <v>347</v>
      </c>
      <c r="C10" s="142" t="s">
        <v>43</v>
      </c>
      <c r="D10" s="113">
        <v>1</v>
      </c>
      <c r="E10" s="143">
        <v>120</v>
      </c>
      <c r="F10" s="144">
        <f t="shared" si="0"/>
        <v>120</v>
      </c>
      <c r="G10" s="115" t="s">
        <v>157</v>
      </c>
      <c r="H10" s="142" t="s">
        <v>71</v>
      </c>
      <c r="I10" s="113">
        <f>D10*1.5</f>
        <v>1.5</v>
      </c>
      <c r="J10" s="114">
        <v>10</v>
      </c>
      <c r="K10" s="145">
        <f t="shared" si="1"/>
        <v>15</v>
      </c>
      <c r="L10" s="146">
        <f t="shared" ref="L10:L12" si="2">SUM(K10,F10)</f>
        <v>135</v>
      </c>
      <c r="M10" s="80"/>
      <c r="N10" s="80"/>
      <c r="O10" s="80"/>
      <c r="P10" s="80"/>
      <c r="Q10" s="80"/>
      <c r="R10" s="80"/>
      <c r="S10" s="80"/>
      <c r="T10" s="80"/>
      <c r="U10" s="80"/>
      <c r="V10" s="80"/>
      <c r="W10" s="80"/>
      <c r="X10" s="80"/>
      <c r="Y10" s="80"/>
      <c r="Z10" s="80"/>
      <c r="AA10" s="80"/>
      <c r="AB10" s="80"/>
      <c r="AC10" s="80"/>
      <c r="AD10" s="80"/>
      <c r="AE10" s="80"/>
      <c r="AF10" s="80"/>
      <c r="AG10" s="80"/>
      <c r="AH10" s="80"/>
      <c r="AI10" s="80"/>
      <c r="AJ10" s="80"/>
    </row>
    <row r="11" spans="1:36" s="81" customFormat="1" ht="13.5" hidden="1" customHeight="1" outlineLevel="1" thickBot="1" x14ac:dyDescent="0.25">
      <c r="A11" s="110">
        <v>3</v>
      </c>
      <c r="B11" s="111" t="s">
        <v>155</v>
      </c>
      <c r="C11" s="142" t="s">
        <v>43</v>
      </c>
      <c r="D11" s="113">
        <v>1</v>
      </c>
      <c r="E11" s="143">
        <v>180</v>
      </c>
      <c r="F11" s="144">
        <f t="shared" si="0"/>
        <v>180</v>
      </c>
      <c r="G11" s="115" t="s">
        <v>157</v>
      </c>
      <c r="H11" s="142" t="s">
        <v>71</v>
      </c>
      <c r="I11" s="113">
        <f>D11*2</f>
        <v>2</v>
      </c>
      <c r="J11" s="114">
        <v>10</v>
      </c>
      <c r="K11" s="145">
        <f t="shared" si="1"/>
        <v>20</v>
      </c>
      <c r="L11" s="146">
        <f t="shared" si="2"/>
        <v>200</v>
      </c>
      <c r="M11" s="80"/>
      <c r="N11" s="80"/>
      <c r="O11" s="80"/>
      <c r="P11" s="80"/>
      <c r="Q11" s="80"/>
      <c r="R11" s="80"/>
      <c r="S11" s="80"/>
      <c r="T11" s="80"/>
      <c r="U11" s="80"/>
      <c r="V11" s="80"/>
      <c r="W11" s="80"/>
      <c r="X11" s="80"/>
      <c r="Y11" s="80"/>
      <c r="Z11" s="80"/>
      <c r="AA11" s="80"/>
      <c r="AB11" s="80"/>
      <c r="AC11" s="80"/>
      <c r="AD11" s="80"/>
      <c r="AE11" s="80"/>
      <c r="AF11" s="80"/>
      <c r="AG11" s="80"/>
      <c r="AH11" s="80"/>
      <c r="AI11" s="80"/>
      <c r="AJ11" s="80"/>
    </row>
    <row r="12" spans="1:36" s="81" customFormat="1" ht="13.5" hidden="1" customHeight="1" outlineLevel="1" thickBot="1" x14ac:dyDescent="0.25">
      <c r="A12" s="110">
        <v>4</v>
      </c>
      <c r="B12" s="111" t="s">
        <v>156</v>
      </c>
      <c r="C12" s="142" t="s">
        <v>43</v>
      </c>
      <c r="D12" s="113">
        <v>1</v>
      </c>
      <c r="E12" s="143">
        <v>120</v>
      </c>
      <c r="F12" s="144">
        <f t="shared" si="0"/>
        <v>120</v>
      </c>
      <c r="G12" s="115" t="s">
        <v>157</v>
      </c>
      <c r="H12" s="142" t="s">
        <v>71</v>
      </c>
      <c r="I12" s="113">
        <f>D12*2</f>
        <v>2</v>
      </c>
      <c r="J12" s="114">
        <v>10</v>
      </c>
      <c r="K12" s="145">
        <f t="shared" si="1"/>
        <v>20</v>
      </c>
      <c r="L12" s="146">
        <f t="shared" si="2"/>
        <v>140</v>
      </c>
      <c r="M12" s="80"/>
      <c r="N12" s="80"/>
      <c r="O12" s="80"/>
      <c r="P12" s="80"/>
      <c r="Q12" s="80"/>
      <c r="R12" s="80"/>
      <c r="S12" s="80"/>
      <c r="T12" s="80"/>
      <c r="U12" s="80"/>
      <c r="V12" s="80"/>
      <c r="W12" s="80"/>
      <c r="X12" s="80"/>
      <c r="Y12" s="80"/>
      <c r="Z12" s="80"/>
      <c r="AA12" s="80"/>
      <c r="AB12" s="80"/>
      <c r="AC12" s="80"/>
      <c r="AD12" s="80"/>
      <c r="AE12" s="80"/>
      <c r="AF12" s="80"/>
      <c r="AG12" s="80"/>
      <c r="AH12" s="80"/>
      <c r="AI12" s="80"/>
      <c r="AJ12" s="80"/>
    </row>
    <row r="13" spans="1:36" s="81" customFormat="1" ht="13.5" hidden="1" customHeight="1" outlineLevel="1" thickBot="1" x14ac:dyDescent="0.25">
      <c r="A13" s="110">
        <v>5</v>
      </c>
      <c r="B13" s="111" t="s">
        <v>320</v>
      </c>
      <c r="C13" s="142" t="s">
        <v>43</v>
      </c>
      <c r="D13" s="113">
        <v>1</v>
      </c>
      <c r="E13" s="143">
        <v>120</v>
      </c>
      <c r="F13" s="144">
        <f t="shared" ref="F13:F40" si="3">E13*D13</f>
        <v>120</v>
      </c>
      <c r="G13" s="115" t="s">
        <v>157</v>
      </c>
      <c r="H13" s="142" t="s">
        <v>71</v>
      </c>
      <c r="I13" s="113">
        <f>D13*1.5</f>
        <v>1.5</v>
      </c>
      <c r="J13" s="114">
        <v>10</v>
      </c>
      <c r="K13" s="145">
        <f t="shared" ref="K13:K40" si="4">J13*I13</f>
        <v>15</v>
      </c>
      <c r="L13" s="146">
        <f t="shared" ref="L13:L40" si="5">SUM(K13,F13)</f>
        <v>135</v>
      </c>
      <c r="M13" s="80"/>
      <c r="N13" s="80"/>
      <c r="O13" s="80"/>
      <c r="P13" s="80"/>
      <c r="Q13" s="80"/>
      <c r="R13" s="80"/>
      <c r="S13" s="80"/>
      <c r="T13" s="80"/>
      <c r="U13" s="80"/>
      <c r="V13" s="80"/>
      <c r="W13" s="80"/>
      <c r="X13" s="80"/>
      <c r="Y13" s="80"/>
      <c r="Z13" s="80"/>
      <c r="AA13" s="80"/>
      <c r="AB13" s="80"/>
      <c r="AC13" s="80"/>
      <c r="AD13" s="80"/>
      <c r="AE13" s="80"/>
      <c r="AF13" s="80"/>
      <c r="AG13" s="80"/>
      <c r="AH13" s="80"/>
      <c r="AI13" s="80"/>
      <c r="AJ13" s="80"/>
    </row>
    <row r="14" spans="1:36" s="81" customFormat="1" ht="13.5" hidden="1" customHeight="1" outlineLevel="1" thickBot="1" x14ac:dyDescent="0.25">
      <c r="A14" s="110">
        <v>6</v>
      </c>
      <c r="B14" s="111" t="s">
        <v>321</v>
      </c>
      <c r="C14" s="142" t="s">
        <v>43</v>
      </c>
      <c r="D14" s="113">
        <v>1</v>
      </c>
      <c r="E14" s="143">
        <v>250</v>
      </c>
      <c r="F14" s="144">
        <f t="shared" si="3"/>
        <v>250</v>
      </c>
      <c r="G14" s="115" t="s">
        <v>157</v>
      </c>
      <c r="H14" s="142" t="s">
        <v>71</v>
      </c>
      <c r="I14" s="113">
        <f t="shared" ref="I14:I40" si="6">D14*2</f>
        <v>2</v>
      </c>
      <c r="J14" s="114">
        <v>10</v>
      </c>
      <c r="K14" s="145">
        <f t="shared" si="4"/>
        <v>20</v>
      </c>
      <c r="L14" s="146">
        <f t="shared" si="5"/>
        <v>270</v>
      </c>
      <c r="M14" s="80"/>
      <c r="N14" s="80"/>
      <c r="O14" s="80"/>
      <c r="P14" s="80"/>
      <c r="Q14" s="80"/>
      <c r="R14" s="80"/>
      <c r="S14" s="80"/>
      <c r="T14" s="80"/>
      <c r="U14" s="80"/>
      <c r="V14" s="80"/>
      <c r="W14" s="80"/>
      <c r="X14" s="80"/>
      <c r="Y14" s="80"/>
      <c r="Z14" s="80"/>
      <c r="AA14" s="80"/>
      <c r="AB14" s="80"/>
      <c r="AC14" s="80"/>
      <c r="AD14" s="80"/>
      <c r="AE14" s="80"/>
      <c r="AF14" s="80"/>
      <c r="AG14" s="80"/>
      <c r="AH14" s="80"/>
      <c r="AI14" s="80"/>
      <c r="AJ14" s="80"/>
    </row>
    <row r="15" spans="1:36" s="81" customFormat="1" ht="13.5" hidden="1" customHeight="1" outlineLevel="1" thickBot="1" x14ac:dyDescent="0.25">
      <c r="A15" s="110">
        <v>7</v>
      </c>
      <c r="B15" s="111" t="s">
        <v>345</v>
      </c>
      <c r="C15" s="142" t="s">
        <v>43</v>
      </c>
      <c r="D15" s="113">
        <v>1</v>
      </c>
      <c r="E15" s="143">
        <v>200</v>
      </c>
      <c r="F15" s="144">
        <f>E15*D15</f>
        <v>200</v>
      </c>
      <c r="G15" s="115" t="s">
        <v>157</v>
      </c>
      <c r="H15" s="142" t="s">
        <v>71</v>
      </c>
      <c r="I15" s="113">
        <f>D15*3</f>
        <v>3</v>
      </c>
      <c r="J15" s="114">
        <v>10</v>
      </c>
      <c r="K15" s="145">
        <f>J15*I15</f>
        <v>30</v>
      </c>
      <c r="L15" s="146">
        <f>SUM(K15,F15)</f>
        <v>230</v>
      </c>
      <c r="M15" s="80"/>
      <c r="N15" s="80"/>
      <c r="O15" s="80"/>
      <c r="P15" s="80"/>
      <c r="Q15" s="80"/>
      <c r="R15" s="80"/>
      <c r="S15" s="80"/>
      <c r="T15" s="80"/>
      <c r="U15" s="80"/>
      <c r="V15" s="80"/>
      <c r="W15" s="80"/>
      <c r="X15" s="80"/>
      <c r="Y15" s="80"/>
      <c r="Z15" s="80"/>
      <c r="AA15" s="80"/>
      <c r="AB15" s="80"/>
      <c r="AC15" s="80"/>
      <c r="AD15" s="80"/>
      <c r="AE15" s="80"/>
      <c r="AF15" s="80"/>
      <c r="AG15" s="80"/>
      <c r="AH15" s="80"/>
      <c r="AI15" s="80"/>
      <c r="AJ15" s="80"/>
    </row>
    <row r="16" spans="1:36" s="81" customFormat="1" ht="13.5" hidden="1" customHeight="1" outlineLevel="1" thickBot="1" x14ac:dyDescent="0.25">
      <c r="A16" s="110">
        <v>8</v>
      </c>
      <c r="B16" s="111" t="s">
        <v>346</v>
      </c>
      <c r="C16" s="142" t="s">
        <v>43</v>
      </c>
      <c r="D16" s="113">
        <v>1</v>
      </c>
      <c r="E16" s="143">
        <v>150</v>
      </c>
      <c r="F16" s="144">
        <f>E16*D16</f>
        <v>150</v>
      </c>
      <c r="G16" s="115" t="s">
        <v>157</v>
      </c>
      <c r="H16" s="142" t="s">
        <v>71</v>
      </c>
      <c r="I16" s="113">
        <f>D16*2</f>
        <v>2</v>
      </c>
      <c r="J16" s="114">
        <v>10</v>
      </c>
      <c r="K16" s="145">
        <f>J16*I16</f>
        <v>20</v>
      </c>
      <c r="L16" s="146">
        <f>SUM(K16,F16)</f>
        <v>170</v>
      </c>
      <c r="M16" s="80"/>
      <c r="N16" s="80"/>
      <c r="O16" s="80"/>
      <c r="P16" s="80"/>
      <c r="Q16" s="80"/>
      <c r="R16" s="80"/>
      <c r="S16" s="80"/>
      <c r="T16" s="80"/>
      <c r="U16" s="80"/>
      <c r="V16" s="80"/>
      <c r="W16" s="80"/>
      <c r="X16" s="80"/>
      <c r="Y16" s="80"/>
      <c r="Z16" s="80"/>
      <c r="AA16" s="80"/>
      <c r="AB16" s="80"/>
      <c r="AC16" s="80"/>
      <c r="AD16" s="80"/>
      <c r="AE16" s="80"/>
      <c r="AF16" s="80"/>
      <c r="AG16" s="80"/>
      <c r="AH16" s="80"/>
      <c r="AI16" s="80"/>
      <c r="AJ16" s="80"/>
    </row>
    <row r="17" spans="1:36" s="81" customFormat="1" ht="13.5" hidden="1" customHeight="1" outlineLevel="1" thickBot="1" x14ac:dyDescent="0.25">
      <c r="A17" s="110">
        <v>9</v>
      </c>
      <c r="B17" s="111" t="s">
        <v>322</v>
      </c>
      <c r="C17" s="142" t="s">
        <v>43</v>
      </c>
      <c r="D17" s="113">
        <v>1</v>
      </c>
      <c r="E17" s="143">
        <v>120</v>
      </c>
      <c r="F17" s="144">
        <f t="shared" si="3"/>
        <v>120</v>
      </c>
      <c r="G17" s="115" t="s">
        <v>157</v>
      </c>
      <c r="H17" s="142" t="s">
        <v>71</v>
      </c>
      <c r="I17" s="113">
        <f>D17*0.5</f>
        <v>0.5</v>
      </c>
      <c r="J17" s="114">
        <v>10</v>
      </c>
      <c r="K17" s="145">
        <f t="shared" si="4"/>
        <v>5</v>
      </c>
      <c r="L17" s="146">
        <f t="shared" si="5"/>
        <v>125</v>
      </c>
      <c r="M17" s="80"/>
      <c r="N17" s="80"/>
      <c r="O17" s="80"/>
      <c r="P17" s="80"/>
      <c r="Q17" s="80"/>
      <c r="R17" s="80"/>
      <c r="S17" s="80"/>
      <c r="T17" s="80"/>
      <c r="U17" s="80"/>
      <c r="V17" s="80"/>
      <c r="W17" s="80"/>
      <c r="X17" s="80"/>
      <c r="Y17" s="80"/>
      <c r="Z17" s="80"/>
      <c r="AA17" s="80"/>
      <c r="AB17" s="80"/>
      <c r="AC17" s="80"/>
      <c r="AD17" s="80"/>
      <c r="AE17" s="80"/>
      <c r="AF17" s="80"/>
      <c r="AG17" s="80"/>
      <c r="AH17" s="80"/>
      <c r="AI17" s="80"/>
      <c r="AJ17" s="80"/>
    </row>
    <row r="18" spans="1:36" s="81" customFormat="1" ht="13.5" hidden="1" customHeight="1" outlineLevel="1" thickBot="1" x14ac:dyDescent="0.25">
      <c r="A18" s="110">
        <v>10</v>
      </c>
      <c r="B18" s="111" t="s">
        <v>323</v>
      </c>
      <c r="C18" s="142" t="s">
        <v>43</v>
      </c>
      <c r="D18" s="113">
        <v>1</v>
      </c>
      <c r="E18" s="143">
        <v>120</v>
      </c>
      <c r="F18" s="144">
        <f t="shared" si="3"/>
        <v>120</v>
      </c>
      <c r="G18" s="115" t="s">
        <v>157</v>
      </c>
      <c r="H18" s="142" t="s">
        <v>71</v>
      </c>
      <c r="I18" s="113">
        <f>D18*1</f>
        <v>1</v>
      </c>
      <c r="J18" s="114">
        <v>10</v>
      </c>
      <c r="K18" s="145">
        <f t="shared" si="4"/>
        <v>10</v>
      </c>
      <c r="L18" s="146">
        <f t="shared" si="5"/>
        <v>130</v>
      </c>
      <c r="M18" s="80"/>
      <c r="N18" s="80"/>
      <c r="O18" s="80"/>
      <c r="P18" s="80"/>
      <c r="Q18" s="80"/>
      <c r="R18" s="80"/>
      <c r="S18" s="80"/>
      <c r="T18" s="80"/>
      <c r="U18" s="80"/>
      <c r="V18" s="80"/>
      <c r="W18" s="80"/>
      <c r="X18" s="80"/>
      <c r="Y18" s="80"/>
      <c r="Z18" s="80"/>
      <c r="AA18" s="80"/>
      <c r="AB18" s="80"/>
      <c r="AC18" s="80"/>
      <c r="AD18" s="80"/>
      <c r="AE18" s="80"/>
      <c r="AF18" s="80"/>
      <c r="AG18" s="80"/>
      <c r="AH18" s="80"/>
      <c r="AI18" s="80"/>
      <c r="AJ18" s="80"/>
    </row>
    <row r="19" spans="1:36" s="81" customFormat="1" ht="13.5" hidden="1" customHeight="1" outlineLevel="1" thickBot="1" x14ac:dyDescent="0.25">
      <c r="A19" s="110">
        <v>11</v>
      </c>
      <c r="B19" s="111" t="s">
        <v>324</v>
      </c>
      <c r="C19" s="142" t="s">
        <v>43</v>
      </c>
      <c r="D19" s="113">
        <v>1</v>
      </c>
      <c r="E19" s="143">
        <v>120</v>
      </c>
      <c r="F19" s="144">
        <f t="shared" si="3"/>
        <v>120</v>
      </c>
      <c r="G19" s="115" t="s">
        <v>157</v>
      </c>
      <c r="H19" s="142" t="s">
        <v>71</v>
      </c>
      <c r="I19" s="113">
        <f>D19*1</f>
        <v>1</v>
      </c>
      <c r="J19" s="114">
        <v>10</v>
      </c>
      <c r="K19" s="145">
        <f t="shared" si="4"/>
        <v>10</v>
      </c>
      <c r="L19" s="146">
        <f t="shared" si="5"/>
        <v>130</v>
      </c>
      <c r="M19" s="80"/>
      <c r="N19" s="80"/>
      <c r="O19" s="80"/>
      <c r="P19" s="80"/>
      <c r="Q19" s="80"/>
      <c r="R19" s="80"/>
      <c r="S19" s="80"/>
      <c r="T19" s="80"/>
      <c r="U19" s="80"/>
      <c r="V19" s="80"/>
      <c r="W19" s="80"/>
      <c r="X19" s="80"/>
      <c r="Y19" s="80"/>
      <c r="Z19" s="80"/>
      <c r="AA19" s="80"/>
      <c r="AB19" s="80"/>
      <c r="AC19" s="80"/>
      <c r="AD19" s="80"/>
      <c r="AE19" s="80"/>
      <c r="AF19" s="80"/>
      <c r="AG19" s="80"/>
      <c r="AH19" s="80"/>
      <c r="AI19" s="80"/>
      <c r="AJ19" s="80"/>
    </row>
    <row r="20" spans="1:36" s="81" customFormat="1" ht="13.5" hidden="1" customHeight="1" outlineLevel="1" thickBot="1" x14ac:dyDescent="0.25">
      <c r="A20" s="110">
        <v>12</v>
      </c>
      <c r="B20" s="111" t="s">
        <v>325</v>
      </c>
      <c r="C20" s="142" t="s">
        <v>43</v>
      </c>
      <c r="D20" s="113">
        <v>1</v>
      </c>
      <c r="E20" s="143">
        <v>180</v>
      </c>
      <c r="F20" s="144">
        <f t="shared" si="3"/>
        <v>180</v>
      </c>
      <c r="G20" s="115" t="s">
        <v>157</v>
      </c>
      <c r="H20" s="142" t="s">
        <v>71</v>
      </c>
      <c r="I20" s="113">
        <f>D20*0.1</f>
        <v>0.1</v>
      </c>
      <c r="J20" s="114">
        <v>10</v>
      </c>
      <c r="K20" s="145">
        <f t="shared" si="4"/>
        <v>1</v>
      </c>
      <c r="L20" s="146">
        <f t="shared" si="5"/>
        <v>181</v>
      </c>
      <c r="M20" s="80"/>
      <c r="N20" s="80"/>
      <c r="O20" s="80"/>
      <c r="P20" s="80"/>
      <c r="Q20" s="80"/>
      <c r="R20" s="80"/>
      <c r="S20" s="80"/>
      <c r="T20" s="80"/>
      <c r="U20" s="80"/>
      <c r="V20" s="80"/>
      <c r="W20" s="80"/>
      <c r="X20" s="80"/>
      <c r="Y20" s="80"/>
      <c r="Z20" s="80"/>
      <c r="AA20" s="80"/>
      <c r="AB20" s="80"/>
      <c r="AC20" s="80"/>
      <c r="AD20" s="80"/>
      <c r="AE20" s="80"/>
      <c r="AF20" s="80"/>
      <c r="AG20" s="80"/>
      <c r="AH20" s="80"/>
      <c r="AI20" s="80"/>
      <c r="AJ20" s="80"/>
    </row>
    <row r="21" spans="1:36" s="81" customFormat="1" ht="13.5" hidden="1" customHeight="1" outlineLevel="1" thickBot="1" x14ac:dyDescent="0.25">
      <c r="A21" s="110">
        <v>13</v>
      </c>
      <c r="B21" s="111" t="s">
        <v>326</v>
      </c>
      <c r="C21" s="142" t="s">
        <v>43</v>
      </c>
      <c r="D21" s="113">
        <v>1</v>
      </c>
      <c r="E21" s="143">
        <v>150</v>
      </c>
      <c r="F21" s="144">
        <f t="shared" si="3"/>
        <v>150</v>
      </c>
      <c r="G21" s="115" t="s">
        <v>157</v>
      </c>
      <c r="H21" s="142" t="s">
        <v>71</v>
      </c>
      <c r="I21" s="113">
        <f>D21*0.1</f>
        <v>0.1</v>
      </c>
      <c r="J21" s="114">
        <v>10</v>
      </c>
      <c r="K21" s="145">
        <f t="shared" si="4"/>
        <v>1</v>
      </c>
      <c r="L21" s="146">
        <f t="shared" si="5"/>
        <v>151</v>
      </c>
      <c r="M21" s="80"/>
      <c r="N21" s="80"/>
      <c r="O21" s="80"/>
      <c r="P21" s="80"/>
      <c r="Q21" s="80"/>
      <c r="R21" s="80"/>
      <c r="S21" s="80"/>
      <c r="T21" s="80"/>
      <c r="U21" s="80"/>
      <c r="V21" s="80"/>
      <c r="W21" s="80"/>
      <c r="X21" s="80"/>
      <c r="Y21" s="80"/>
      <c r="Z21" s="80"/>
      <c r="AA21" s="80"/>
      <c r="AB21" s="80"/>
      <c r="AC21" s="80"/>
      <c r="AD21" s="80"/>
      <c r="AE21" s="80"/>
      <c r="AF21" s="80"/>
      <c r="AG21" s="80"/>
      <c r="AH21" s="80"/>
      <c r="AI21" s="80"/>
      <c r="AJ21" s="80"/>
    </row>
    <row r="22" spans="1:36" s="81" customFormat="1" ht="13.5" hidden="1" customHeight="1" outlineLevel="1" thickBot="1" x14ac:dyDescent="0.25">
      <c r="A22" s="110">
        <v>14</v>
      </c>
      <c r="B22" s="111" t="s">
        <v>327</v>
      </c>
      <c r="C22" s="142" t="s">
        <v>43</v>
      </c>
      <c r="D22" s="113">
        <v>1</v>
      </c>
      <c r="E22" s="143">
        <v>150</v>
      </c>
      <c r="F22" s="144">
        <f t="shared" si="3"/>
        <v>150</v>
      </c>
      <c r="G22" s="115" t="s">
        <v>157</v>
      </c>
      <c r="H22" s="142" t="s">
        <v>71</v>
      </c>
      <c r="I22" s="113">
        <f>D22*0.1</f>
        <v>0.1</v>
      </c>
      <c r="J22" s="114">
        <v>10</v>
      </c>
      <c r="K22" s="145">
        <f t="shared" si="4"/>
        <v>1</v>
      </c>
      <c r="L22" s="146">
        <f t="shared" si="5"/>
        <v>151</v>
      </c>
      <c r="M22" s="80"/>
      <c r="N22" s="80"/>
      <c r="O22" s="80"/>
      <c r="P22" s="80"/>
      <c r="Q22" s="80"/>
      <c r="R22" s="80"/>
      <c r="S22" s="80"/>
      <c r="T22" s="80"/>
      <c r="U22" s="80"/>
      <c r="V22" s="80"/>
      <c r="W22" s="80"/>
      <c r="X22" s="80"/>
      <c r="Y22" s="80"/>
      <c r="Z22" s="80"/>
      <c r="AA22" s="80"/>
      <c r="AB22" s="80"/>
      <c r="AC22" s="80"/>
      <c r="AD22" s="80"/>
      <c r="AE22" s="80"/>
      <c r="AF22" s="80"/>
      <c r="AG22" s="80"/>
      <c r="AH22" s="80"/>
      <c r="AI22" s="80"/>
      <c r="AJ22" s="80"/>
    </row>
    <row r="23" spans="1:36" s="81" customFormat="1" ht="13.5" hidden="1" customHeight="1" outlineLevel="1" thickBot="1" x14ac:dyDescent="0.25">
      <c r="A23" s="110">
        <v>15</v>
      </c>
      <c r="B23" s="111" t="s">
        <v>328</v>
      </c>
      <c r="C23" s="142" t="s">
        <v>43</v>
      </c>
      <c r="D23" s="113">
        <v>1</v>
      </c>
      <c r="E23" s="143">
        <v>120</v>
      </c>
      <c r="F23" s="144">
        <f t="shared" si="3"/>
        <v>120</v>
      </c>
      <c r="G23" s="115" t="s">
        <v>157</v>
      </c>
      <c r="H23" s="142" t="s">
        <v>71</v>
      </c>
      <c r="I23" s="113">
        <f>D23</f>
        <v>1</v>
      </c>
      <c r="J23" s="114">
        <v>10</v>
      </c>
      <c r="K23" s="145">
        <f t="shared" si="4"/>
        <v>10</v>
      </c>
      <c r="L23" s="146">
        <f t="shared" si="5"/>
        <v>130</v>
      </c>
      <c r="M23" s="80"/>
      <c r="N23" s="80"/>
      <c r="O23" s="80"/>
      <c r="P23" s="80"/>
      <c r="Q23" s="80"/>
      <c r="R23" s="80"/>
      <c r="S23" s="80"/>
      <c r="T23" s="80"/>
      <c r="U23" s="80"/>
      <c r="V23" s="80"/>
      <c r="W23" s="80"/>
      <c r="X23" s="80"/>
      <c r="Y23" s="80"/>
      <c r="Z23" s="80"/>
      <c r="AA23" s="80"/>
      <c r="AB23" s="80"/>
      <c r="AC23" s="80"/>
      <c r="AD23" s="80"/>
      <c r="AE23" s="80"/>
      <c r="AF23" s="80"/>
      <c r="AG23" s="80"/>
      <c r="AH23" s="80"/>
      <c r="AI23" s="80"/>
      <c r="AJ23" s="80"/>
    </row>
    <row r="24" spans="1:36" s="81" customFormat="1" ht="13.5" hidden="1" customHeight="1" outlineLevel="1" thickBot="1" x14ac:dyDescent="0.25">
      <c r="A24" s="110">
        <v>16</v>
      </c>
      <c r="B24" s="111" t="s">
        <v>329</v>
      </c>
      <c r="C24" s="142" t="s">
        <v>43</v>
      </c>
      <c r="D24" s="113">
        <v>1</v>
      </c>
      <c r="E24" s="143">
        <v>150</v>
      </c>
      <c r="F24" s="144">
        <f t="shared" si="3"/>
        <v>150</v>
      </c>
      <c r="G24" s="115" t="s">
        <v>157</v>
      </c>
      <c r="H24" s="142" t="s">
        <v>71</v>
      </c>
      <c r="I24" s="113">
        <f>D24*1.5</f>
        <v>1.5</v>
      </c>
      <c r="J24" s="114">
        <v>10</v>
      </c>
      <c r="K24" s="145">
        <f t="shared" si="4"/>
        <v>15</v>
      </c>
      <c r="L24" s="146">
        <f t="shared" si="5"/>
        <v>165</v>
      </c>
      <c r="M24" s="80"/>
      <c r="N24" s="80"/>
      <c r="O24" s="80"/>
      <c r="P24" s="80"/>
      <c r="Q24" s="80"/>
      <c r="R24" s="80"/>
      <c r="S24" s="80"/>
      <c r="T24" s="80"/>
      <c r="U24" s="80"/>
      <c r="V24" s="80"/>
      <c r="W24" s="80"/>
      <c r="X24" s="80"/>
      <c r="Y24" s="80"/>
      <c r="Z24" s="80"/>
      <c r="AA24" s="80"/>
      <c r="AB24" s="80"/>
      <c r="AC24" s="80"/>
      <c r="AD24" s="80"/>
      <c r="AE24" s="80"/>
      <c r="AF24" s="80"/>
      <c r="AG24" s="80"/>
      <c r="AH24" s="80"/>
      <c r="AI24" s="80"/>
      <c r="AJ24" s="80"/>
    </row>
    <row r="25" spans="1:36" s="81" customFormat="1" ht="13.5" hidden="1" customHeight="1" outlineLevel="1" thickBot="1" x14ac:dyDescent="0.25">
      <c r="A25" s="110">
        <v>17</v>
      </c>
      <c r="B25" s="111" t="s">
        <v>330</v>
      </c>
      <c r="C25" s="142" t="s">
        <v>43</v>
      </c>
      <c r="D25" s="113">
        <v>1</v>
      </c>
      <c r="E25" s="143">
        <v>150</v>
      </c>
      <c r="F25" s="144">
        <f t="shared" si="3"/>
        <v>150</v>
      </c>
      <c r="G25" s="115" t="s">
        <v>157</v>
      </c>
      <c r="H25" s="142" t="s">
        <v>71</v>
      </c>
      <c r="I25" s="113">
        <f t="shared" si="6"/>
        <v>2</v>
      </c>
      <c r="J25" s="114">
        <v>10</v>
      </c>
      <c r="K25" s="145">
        <f t="shared" si="4"/>
        <v>20</v>
      </c>
      <c r="L25" s="146">
        <f t="shared" si="5"/>
        <v>170</v>
      </c>
      <c r="M25" s="80"/>
      <c r="N25" s="80"/>
      <c r="O25" s="80"/>
      <c r="P25" s="80"/>
      <c r="Q25" s="80"/>
      <c r="R25" s="80"/>
      <c r="S25" s="80"/>
      <c r="T25" s="80"/>
      <c r="U25" s="80"/>
      <c r="V25" s="80"/>
      <c r="W25" s="80"/>
      <c r="X25" s="80"/>
      <c r="Y25" s="80"/>
      <c r="Z25" s="80"/>
      <c r="AA25" s="80"/>
      <c r="AB25" s="80"/>
      <c r="AC25" s="80"/>
      <c r="AD25" s="80"/>
      <c r="AE25" s="80"/>
      <c r="AF25" s="80"/>
      <c r="AG25" s="80"/>
      <c r="AH25" s="80"/>
      <c r="AI25" s="80"/>
      <c r="AJ25" s="80"/>
    </row>
    <row r="26" spans="1:36" s="81" customFormat="1" ht="13.5" hidden="1" customHeight="1" outlineLevel="1" thickBot="1" x14ac:dyDescent="0.25">
      <c r="A26" s="110">
        <v>18</v>
      </c>
      <c r="B26" s="111" t="s">
        <v>331</v>
      </c>
      <c r="C26" s="142" t="s">
        <v>43</v>
      </c>
      <c r="D26" s="113">
        <v>1</v>
      </c>
      <c r="E26" s="143">
        <v>120</v>
      </c>
      <c r="F26" s="144">
        <f t="shared" si="3"/>
        <v>120</v>
      </c>
      <c r="G26" s="115" t="s">
        <v>157</v>
      </c>
      <c r="H26" s="142" t="s">
        <v>71</v>
      </c>
      <c r="I26" s="113">
        <f>D26</f>
        <v>1</v>
      </c>
      <c r="J26" s="114">
        <v>10</v>
      </c>
      <c r="K26" s="145">
        <f t="shared" si="4"/>
        <v>10</v>
      </c>
      <c r="L26" s="146">
        <f t="shared" si="5"/>
        <v>130</v>
      </c>
      <c r="M26" s="80"/>
      <c r="N26" s="80"/>
      <c r="O26" s="80"/>
      <c r="P26" s="80"/>
      <c r="Q26" s="80"/>
      <c r="R26" s="80"/>
      <c r="S26" s="80"/>
      <c r="T26" s="80"/>
      <c r="U26" s="80"/>
      <c r="V26" s="80"/>
      <c r="W26" s="80"/>
      <c r="X26" s="80"/>
      <c r="Y26" s="80"/>
      <c r="Z26" s="80"/>
      <c r="AA26" s="80"/>
      <c r="AB26" s="80"/>
      <c r="AC26" s="80"/>
      <c r="AD26" s="80"/>
      <c r="AE26" s="80"/>
      <c r="AF26" s="80"/>
      <c r="AG26" s="80"/>
      <c r="AH26" s="80"/>
      <c r="AI26" s="80"/>
      <c r="AJ26" s="80"/>
    </row>
    <row r="27" spans="1:36" s="81" customFormat="1" ht="13.5" hidden="1" customHeight="1" outlineLevel="1" thickBot="1" x14ac:dyDescent="0.25">
      <c r="A27" s="110">
        <v>19</v>
      </c>
      <c r="B27" s="111" t="s">
        <v>332</v>
      </c>
      <c r="C27" s="142" t="s">
        <v>43</v>
      </c>
      <c r="D27" s="113">
        <v>1</v>
      </c>
      <c r="E27" s="143">
        <v>150</v>
      </c>
      <c r="F27" s="144">
        <f t="shared" si="3"/>
        <v>150</v>
      </c>
      <c r="G27" s="115" t="s">
        <v>157</v>
      </c>
      <c r="H27" s="142" t="s">
        <v>71</v>
      </c>
      <c r="I27" s="113">
        <f>D27</f>
        <v>1</v>
      </c>
      <c r="J27" s="114">
        <v>10</v>
      </c>
      <c r="K27" s="145">
        <f t="shared" si="4"/>
        <v>10</v>
      </c>
      <c r="L27" s="146">
        <f t="shared" si="5"/>
        <v>160</v>
      </c>
      <c r="M27" s="80"/>
      <c r="N27" s="80"/>
      <c r="O27" s="80"/>
      <c r="P27" s="80"/>
      <c r="Q27" s="80"/>
      <c r="R27" s="80"/>
      <c r="S27" s="80"/>
      <c r="T27" s="80"/>
      <c r="U27" s="80"/>
      <c r="V27" s="80"/>
      <c r="W27" s="80"/>
      <c r="X27" s="80"/>
      <c r="Y27" s="80"/>
      <c r="Z27" s="80"/>
      <c r="AA27" s="80"/>
      <c r="AB27" s="80"/>
      <c r="AC27" s="80"/>
      <c r="AD27" s="80"/>
      <c r="AE27" s="80"/>
      <c r="AF27" s="80"/>
      <c r="AG27" s="80"/>
      <c r="AH27" s="80"/>
      <c r="AI27" s="80"/>
      <c r="AJ27" s="80"/>
    </row>
    <row r="28" spans="1:36" s="81" customFormat="1" ht="13.5" hidden="1" customHeight="1" outlineLevel="1" thickBot="1" x14ac:dyDescent="0.25">
      <c r="A28" s="110">
        <v>20</v>
      </c>
      <c r="B28" s="111" t="s">
        <v>348</v>
      </c>
      <c r="C28" s="142" t="s">
        <v>43</v>
      </c>
      <c r="D28" s="113">
        <v>1</v>
      </c>
      <c r="E28" s="143">
        <v>120</v>
      </c>
      <c r="F28" s="144">
        <f>E28*D28</f>
        <v>120</v>
      </c>
      <c r="G28" s="115" t="s">
        <v>157</v>
      </c>
      <c r="H28" s="142" t="s">
        <v>71</v>
      </c>
      <c r="I28" s="113">
        <f>D28</f>
        <v>1</v>
      </c>
      <c r="J28" s="114">
        <v>10</v>
      </c>
      <c r="K28" s="145">
        <f>J28*I28</f>
        <v>10</v>
      </c>
      <c r="L28" s="146">
        <f>SUM(K28,F28)</f>
        <v>130</v>
      </c>
      <c r="M28" s="80"/>
      <c r="N28" s="80"/>
      <c r="O28" s="80"/>
      <c r="P28" s="80"/>
      <c r="Q28" s="80"/>
      <c r="R28" s="80"/>
      <c r="S28" s="80"/>
      <c r="T28" s="80"/>
      <c r="U28" s="80"/>
      <c r="V28" s="80"/>
      <c r="W28" s="80"/>
      <c r="X28" s="80"/>
      <c r="Y28" s="80"/>
      <c r="Z28" s="80"/>
      <c r="AA28" s="80"/>
      <c r="AB28" s="80"/>
      <c r="AC28" s="80"/>
      <c r="AD28" s="80"/>
      <c r="AE28" s="80"/>
      <c r="AF28" s="80"/>
      <c r="AG28" s="80"/>
      <c r="AH28" s="80"/>
      <c r="AI28" s="80"/>
      <c r="AJ28" s="80"/>
    </row>
    <row r="29" spans="1:36" s="81" customFormat="1" ht="13.5" hidden="1" customHeight="1" outlineLevel="1" thickBot="1" x14ac:dyDescent="0.25">
      <c r="A29" s="110">
        <v>21</v>
      </c>
      <c r="B29" s="111" t="s">
        <v>333</v>
      </c>
      <c r="C29" s="142" t="s">
        <v>43</v>
      </c>
      <c r="D29" s="113">
        <v>1</v>
      </c>
      <c r="E29" s="143">
        <v>50</v>
      </c>
      <c r="F29" s="144">
        <f t="shared" si="3"/>
        <v>50</v>
      </c>
      <c r="G29" s="115" t="s">
        <v>157</v>
      </c>
      <c r="H29" s="142" t="s">
        <v>71</v>
      </c>
      <c r="I29" s="113">
        <f>D29*0.2</f>
        <v>0.2</v>
      </c>
      <c r="J29" s="114">
        <v>10</v>
      </c>
      <c r="K29" s="145">
        <f t="shared" si="4"/>
        <v>2</v>
      </c>
      <c r="L29" s="146">
        <f t="shared" si="5"/>
        <v>52</v>
      </c>
      <c r="M29" s="80"/>
      <c r="N29" s="80"/>
      <c r="O29" s="80"/>
      <c r="P29" s="80"/>
      <c r="Q29" s="80"/>
      <c r="R29" s="80"/>
      <c r="S29" s="80"/>
      <c r="T29" s="80"/>
      <c r="U29" s="80"/>
      <c r="V29" s="80"/>
      <c r="W29" s="80"/>
      <c r="X29" s="80"/>
      <c r="Y29" s="80"/>
      <c r="Z29" s="80"/>
      <c r="AA29" s="80"/>
      <c r="AB29" s="80"/>
      <c r="AC29" s="80"/>
      <c r="AD29" s="80"/>
      <c r="AE29" s="80"/>
      <c r="AF29" s="80"/>
      <c r="AG29" s="80"/>
      <c r="AH29" s="80"/>
      <c r="AI29" s="80"/>
      <c r="AJ29" s="80"/>
    </row>
    <row r="30" spans="1:36" s="81" customFormat="1" ht="13.5" hidden="1" customHeight="1" outlineLevel="1" thickBot="1" x14ac:dyDescent="0.25">
      <c r="A30" s="110">
        <v>22</v>
      </c>
      <c r="B30" s="111" t="s">
        <v>334</v>
      </c>
      <c r="C30" s="142" t="s">
        <v>43</v>
      </c>
      <c r="D30" s="113">
        <v>1</v>
      </c>
      <c r="E30" s="143">
        <v>50</v>
      </c>
      <c r="F30" s="144">
        <f t="shared" si="3"/>
        <v>50</v>
      </c>
      <c r="G30" s="115" t="s">
        <v>157</v>
      </c>
      <c r="H30" s="142" t="s">
        <v>71</v>
      </c>
      <c r="I30" s="113">
        <f>D30*0.01</f>
        <v>0.01</v>
      </c>
      <c r="J30" s="114">
        <v>10</v>
      </c>
      <c r="K30" s="145">
        <f t="shared" si="4"/>
        <v>0.1</v>
      </c>
      <c r="L30" s="146">
        <f t="shared" si="5"/>
        <v>50.1</v>
      </c>
      <c r="M30" s="80"/>
      <c r="N30" s="80"/>
      <c r="O30" s="80"/>
      <c r="P30" s="80"/>
      <c r="Q30" s="80"/>
      <c r="R30" s="80"/>
      <c r="S30" s="80"/>
      <c r="T30" s="80"/>
      <c r="U30" s="80"/>
      <c r="V30" s="80"/>
      <c r="W30" s="80"/>
      <c r="X30" s="80"/>
      <c r="Y30" s="80"/>
      <c r="Z30" s="80"/>
      <c r="AA30" s="80"/>
      <c r="AB30" s="80"/>
      <c r="AC30" s="80"/>
      <c r="AD30" s="80"/>
      <c r="AE30" s="80"/>
      <c r="AF30" s="80"/>
      <c r="AG30" s="80"/>
      <c r="AH30" s="80"/>
      <c r="AI30" s="80"/>
      <c r="AJ30" s="80"/>
    </row>
    <row r="31" spans="1:36" s="81" customFormat="1" ht="13.5" hidden="1" customHeight="1" outlineLevel="1" thickBot="1" x14ac:dyDescent="0.25">
      <c r="A31" s="110">
        <v>23</v>
      </c>
      <c r="B31" s="111" t="s">
        <v>335</v>
      </c>
      <c r="C31" s="142" t="s">
        <v>43</v>
      </c>
      <c r="D31" s="113">
        <v>1</v>
      </c>
      <c r="E31" s="143">
        <v>50</v>
      </c>
      <c r="F31" s="144">
        <f t="shared" si="3"/>
        <v>50</v>
      </c>
      <c r="G31" s="115" t="s">
        <v>157</v>
      </c>
      <c r="H31" s="142" t="s">
        <v>71</v>
      </c>
      <c r="I31" s="113">
        <f>D31*0.05</f>
        <v>0.05</v>
      </c>
      <c r="J31" s="114">
        <v>10</v>
      </c>
      <c r="K31" s="145">
        <f t="shared" si="4"/>
        <v>0.5</v>
      </c>
      <c r="L31" s="146">
        <f t="shared" si="5"/>
        <v>50.5</v>
      </c>
      <c r="M31" s="80"/>
      <c r="N31" s="80"/>
      <c r="O31" s="80"/>
      <c r="P31" s="80"/>
      <c r="Q31" s="80"/>
      <c r="R31" s="80"/>
      <c r="S31" s="80"/>
      <c r="T31" s="80"/>
      <c r="U31" s="80"/>
      <c r="V31" s="80"/>
      <c r="W31" s="80"/>
      <c r="X31" s="80"/>
      <c r="Y31" s="80"/>
      <c r="Z31" s="80"/>
      <c r="AA31" s="80"/>
      <c r="AB31" s="80"/>
      <c r="AC31" s="80"/>
      <c r="AD31" s="80"/>
      <c r="AE31" s="80"/>
      <c r="AF31" s="80"/>
      <c r="AG31" s="80"/>
      <c r="AH31" s="80"/>
      <c r="AI31" s="80"/>
      <c r="AJ31" s="80"/>
    </row>
    <row r="32" spans="1:36" s="81" customFormat="1" ht="13.5" hidden="1" customHeight="1" outlineLevel="1" thickBot="1" x14ac:dyDescent="0.25">
      <c r="A32" s="110">
        <v>24</v>
      </c>
      <c r="B32" s="111" t="s">
        <v>336</v>
      </c>
      <c r="C32" s="142" t="s">
        <v>45</v>
      </c>
      <c r="D32" s="113">
        <v>1</v>
      </c>
      <c r="E32" s="143">
        <v>70</v>
      </c>
      <c r="F32" s="144">
        <f t="shared" si="3"/>
        <v>70</v>
      </c>
      <c r="G32" s="115" t="s">
        <v>157</v>
      </c>
      <c r="H32" s="142" t="s">
        <v>71</v>
      </c>
      <c r="I32" s="113">
        <f>D32*0.1</f>
        <v>0.1</v>
      </c>
      <c r="J32" s="114">
        <v>10</v>
      </c>
      <c r="K32" s="145">
        <f t="shared" si="4"/>
        <v>1</v>
      </c>
      <c r="L32" s="146">
        <f t="shared" si="5"/>
        <v>71</v>
      </c>
      <c r="M32" s="80"/>
      <c r="N32" s="80"/>
      <c r="O32" s="80"/>
      <c r="P32" s="80"/>
      <c r="Q32" s="80"/>
      <c r="R32" s="80"/>
      <c r="S32" s="80"/>
      <c r="T32" s="80"/>
      <c r="U32" s="80"/>
      <c r="V32" s="80"/>
      <c r="W32" s="80"/>
      <c r="X32" s="80"/>
      <c r="Y32" s="80"/>
      <c r="Z32" s="80"/>
      <c r="AA32" s="80"/>
      <c r="AB32" s="80"/>
      <c r="AC32" s="80"/>
      <c r="AD32" s="80"/>
      <c r="AE32" s="80"/>
      <c r="AF32" s="80"/>
      <c r="AG32" s="80"/>
      <c r="AH32" s="80"/>
      <c r="AI32" s="80"/>
      <c r="AJ32" s="80"/>
    </row>
    <row r="33" spans="1:36" s="81" customFormat="1" ht="13.5" hidden="1" customHeight="1" outlineLevel="1" thickBot="1" x14ac:dyDescent="0.25">
      <c r="A33" s="110">
        <v>25</v>
      </c>
      <c r="B33" s="111" t="s">
        <v>337</v>
      </c>
      <c r="C33" s="142" t="s">
        <v>71</v>
      </c>
      <c r="D33" s="113">
        <v>1</v>
      </c>
      <c r="E33" s="143">
        <v>1500</v>
      </c>
      <c r="F33" s="144">
        <f t="shared" si="3"/>
        <v>1500</v>
      </c>
      <c r="G33" s="115" t="s">
        <v>157</v>
      </c>
      <c r="H33" s="142" t="s">
        <v>71</v>
      </c>
      <c r="I33" s="113">
        <f>D33</f>
        <v>1</v>
      </c>
      <c r="J33" s="114">
        <v>10</v>
      </c>
      <c r="K33" s="145">
        <f t="shared" si="4"/>
        <v>10</v>
      </c>
      <c r="L33" s="146">
        <f t="shared" si="5"/>
        <v>1510</v>
      </c>
      <c r="M33" s="80"/>
      <c r="N33" s="80"/>
      <c r="O33" s="80"/>
      <c r="P33" s="80"/>
      <c r="Q33" s="80"/>
      <c r="R33" s="80"/>
      <c r="S33" s="80"/>
      <c r="T33" s="80"/>
      <c r="U33" s="80"/>
      <c r="V33" s="80"/>
      <c r="W33" s="80"/>
      <c r="X33" s="80"/>
      <c r="Y33" s="80"/>
      <c r="Z33" s="80"/>
      <c r="AA33" s="80"/>
      <c r="AB33" s="80"/>
      <c r="AC33" s="80"/>
      <c r="AD33" s="80"/>
      <c r="AE33" s="80"/>
      <c r="AF33" s="80"/>
      <c r="AG33" s="80"/>
      <c r="AH33" s="80"/>
      <c r="AI33" s="80"/>
      <c r="AJ33" s="80"/>
    </row>
    <row r="34" spans="1:36" s="81" customFormat="1" ht="13.5" hidden="1" customHeight="1" outlineLevel="1" thickBot="1" x14ac:dyDescent="0.25">
      <c r="A34" s="110">
        <v>26</v>
      </c>
      <c r="B34" s="111" t="s">
        <v>338</v>
      </c>
      <c r="C34" s="142" t="s">
        <v>45</v>
      </c>
      <c r="D34" s="113">
        <v>1</v>
      </c>
      <c r="E34" s="143">
        <v>150</v>
      </c>
      <c r="F34" s="144">
        <f t="shared" si="3"/>
        <v>150</v>
      </c>
      <c r="G34" s="115" t="s">
        <v>157</v>
      </c>
      <c r="H34" s="142" t="s">
        <v>71</v>
      </c>
      <c r="I34" s="113">
        <f>D34*0.5</f>
        <v>0.5</v>
      </c>
      <c r="J34" s="114">
        <v>10</v>
      </c>
      <c r="K34" s="145">
        <f t="shared" si="4"/>
        <v>5</v>
      </c>
      <c r="L34" s="146">
        <f t="shared" si="5"/>
        <v>155</v>
      </c>
      <c r="M34" s="80"/>
      <c r="N34" s="80"/>
      <c r="O34" s="80"/>
      <c r="P34" s="80"/>
      <c r="Q34" s="80"/>
      <c r="R34" s="80"/>
      <c r="S34" s="80"/>
      <c r="T34" s="80"/>
      <c r="U34" s="80"/>
      <c r="V34" s="80"/>
      <c r="W34" s="80"/>
      <c r="X34" s="80"/>
      <c r="Y34" s="80"/>
      <c r="Z34" s="80"/>
      <c r="AA34" s="80"/>
      <c r="AB34" s="80"/>
      <c r="AC34" s="80"/>
      <c r="AD34" s="80"/>
      <c r="AE34" s="80"/>
      <c r="AF34" s="80"/>
      <c r="AG34" s="80"/>
      <c r="AH34" s="80"/>
      <c r="AI34" s="80"/>
      <c r="AJ34" s="80"/>
    </row>
    <row r="35" spans="1:36" s="81" customFormat="1" ht="13.5" hidden="1" customHeight="1" outlineLevel="1" thickBot="1" x14ac:dyDescent="0.25">
      <c r="A35" s="110">
        <v>27</v>
      </c>
      <c r="B35" s="111" t="s">
        <v>339</v>
      </c>
      <c r="C35" s="142" t="s">
        <v>71</v>
      </c>
      <c r="D35" s="113">
        <v>1</v>
      </c>
      <c r="E35" s="143">
        <v>1500</v>
      </c>
      <c r="F35" s="144">
        <f t="shared" si="3"/>
        <v>1500</v>
      </c>
      <c r="G35" s="115"/>
      <c r="H35" s="142"/>
      <c r="I35" s="113"/>
      <c r="J35" s="114"/>
      <c r="K35" s="145"/>
      <c r="L35" s="146">
        <f t="shared" si="5"/>
        <v>1500</v>
      </c>
      <c r="M35" s="80"/>
      <c r="N35" s="80"/>
      <c r="O35" s="80"/>
      <c r="P35" s="80"/>
      <c r="Q35" s="80"/>
      <c r="R35" s="80"/>
      <c r="S35" s="80"/>
      <c r="T35" s="80"/>
      <c r="U35" s="80"/>
      <c r="V35" s="80"/>
      <c r="W35" s="80"/>
      <c r="X35" s="80"/>
      <c r="Y35" s="80"/>
      <c r="Z35" s="80"/>
      <c r="AA35" s="80"/>
      <c r="AB35" s="80"/>
      <c r="AC35" s="80"/>
      <c r="AD35" s="80"/>
      <c r="AE35" s="80"/>
      <c r="AF35" s="80"/>
      <c r="AG35" s="80"/>
      <c r="AH35" s="80"/>
      <c r="AI35" s="80"/>
      <c r="AJ35" s="80"/>
    </row>
    <row r="36" spans="1:36" s="81" customFormat="1" ht="13.5" hidden="1" customHeight="1" outlineLevel="1" thickBot="1" x14ac:dyDescent="0.25">
      <c r="A36" s="110">
        <v>28</v>
      </c>
      <c r="B36" s="111" t="s">
        <v>340</v>
      </c>
      <c r="C36" s="142" t="s">
        <v>71</v>
      </c>
      <c r="D36" s="113">
        <v>1</v>
      </c>
      <c r="E36" s="143">
        <v>800</v>
      </c>
      <c r="F36" s="144">
        <f t="shared" si="3"/>
        <v>800</v>
      </c>
      <c r="G36" s="115"/>
      <c r="H36" s="142"/>
      <c r="I36" s="113"/>
      <c r="J36" s="114"/>
      <c r="K36" s="145"/>
      <c r="L36" s="146">
        <f t="shared" si="5"/>
        <v>800</v>
      </c>
      <c r="M36" s="80"/>
      <c r="N36" s="80"/>
      <c r="O36" s="80"/>
      <c r="P36" s="80"/>
      <c r="Q36" s="80"/>
      <c r="R36" s="80"/>
      <c r="S36" s="80"/>
      <c r="T36" s="80"/>
      <c r="U36" s="80"/>
      <c r="V36" s="80"/>
      <c r="W36" s="80"/>
      <c r="X36" s="80"/>
      <c r="Y36" s="80"/>
      <c r="Z36" s="80"/>
      <c r="AA36" s="80"/>
      <c r="AB36" s="80"/>
      <c r="AC36" s="80"/>
      <c r="AD36" s="80"/>
      <c r="AE36" s="80"/>
      <c r="AF36" s="80"/>
      <c r="AG36" s="80"/>
      <c r="AH36" s="80"/>
      <c r="AI36" s="80"/>
      <c r="AJ36" s="80"/>
    </row>
    <row r="37" spans="1:36" s="81" customFormat="1" ht="13.5" hidden="1" customHeight="1" outlineLevel="1" thickBot="1" x14ac:dyDescent="0.25">
      <c r="A37" s="110">
        <v>29</v>
      </c>
      <c r="B37" s="111" t="s">
        <v>341</v>
      </c>
      <c r="C37" s="142" t="s">
        <v>71</v>
      </c>
      <c r="D37" s="113">
        <v>1</v>
      </c>
      <c r="E37" s="143">
        <v>500</v>
      </c>
      <c r="F37" s="144">
        <f t="shared" si="3"/>
        <v>500</v>
      </c>
      <c r="G37" s="115"/>
      <c r="H37" s="142"/>
      <c r="I37" s="113"/>
      <c r="J37" s="114"/>
      <c r="K37" s="145"/>
      <c r="L37" s="146">
        <f t="shared" si="5"/>
        <v>500</v>
      </c>
      <c r="M37" s="80"/>
      <c r="N37" s="80"/>
      <c r="O37" s="80"/>
      <c r="P37" s="80"/>
      <c r="Q37" s="80"/>
      <c r="R37" s="80"/>
      <c r="S37" s="80"/>
      <c r="T37" s="80"/>
      <c r="U37" s="80"/>
      <c r="V37" s="80"/>
      <c r="W37" s="80"/>
      <c r="X37" s="80"/>
      <c r="Y37" s="80"/>
      <c r="Z37" s="80"/>
      <c r="AA37" s="80"/>
      <c r="AB37" s="80"/>
      <c r="AC37" s="80"/>
      <c r="AD37" s="80"/>
      <c r="AE37" s="80"/>
      <c r="AF37" s="80"/>
      <c r="AG37" s="80"/>
      <c r="AH37" s="80"/>
      <c r="AI37" s="80"/>
      <c r="AJ37" s="80"/>
    </row>
    <row r="38" spans="1:36" s="81" customFormat="1" ht="13.5" hidden="1" customHeight="1" outlineLevel="1" thickBot="1" x14ac:dyDescent="0.25">
      <c r="A38" s="110">
        <v>30</v>
      </c>
      <c r="B38" s="111" t="s">
        <v>342</v>
      </c>
      <c r="C38" s="142" t="s">
        <v>71</v>
      </c>
      <c r="D38" s="113">
        <v>1</v>
      </c>
      <c r="E38" s="143">
        <v>1200</v>
      </c>
      <c r="F38" s="144">
        <f t="shared" si="3"/>
        <v>1200</v>
      </c>
      <c r="G38" s="115"/>
      <c r="H38" s="142"/>
      <c r="I38" s="113"/>
      <c r="J38" s="114"/>
      <c r="K38" s="145"/>
      <c r="L38" s="146">
        <f t="shared" si="5"/>
        <v>1200</v>
      </c>
      <c r="M38" s="80"/>
      <c r="N38" s="80"/>
      <c r="O38" s="80"/>
      <c r="P38" s="80"/>
      <c r="Q38" s="80"/>
      <c r="R38" s="80"/>
      <c r="S38" s="80"/>
      <c r="T38" s="80"/>
      <c r="U38" s="80"/>
      <c r="V38" s="80"/>
      <c r="W38" s="80"/>
      <c r="X38" s="80"/>
      <c r="Y38" s="80"/>
      <c r="Z38" s="80"/>
      <c r="AA38" s="80"/>
      <c r="AB38" s="80"/>
      <c r="AC38" s="80"/>
      <c r="AD38" s="80"/>
      <c r="AE38" s="80"/>
      <c r="AF38" s="80"/>
      <c r="AG38" s="80"/>
      <c r="AH38" s="80"/>
      <c r="AI38" s="80"/>
      <c r="AJ38" s="80"/>
    </row>
    <row r="39" spans="1:36" s="81" customFormat="1" ht="13.5" hidden="1" customHeight="1" outlineLevel="1" thickBot="1" x14ac:dyDescent="0.25">
      <c r="A39" s="110">
        <v>31</v>
      </c>
      <c r="B39" s="111" t="s">
        <v>343</v>
      </c>
      <c r="C39" s="142" t="s">
        <v>71</v>
      </c>
      <c r="D39" s="113">
        <v>1</v>
      </c>
      <c r="E39" s="143">
        <v>500</v>
      </c>
      <c r="F39" s="144">
        <f t="shared" si="3"/>
        <v>500</v>
      </c>
      <c r="G39" s="115"/>
      <c r="H39" s="142"/>
      <c r="I39" s="113"/>
      <c r="J39" s="114"/>
      <c r="K39" s="145"/>
      <c r="L39" s="146">
        <f t="shared" si="5"/>
        <v>500</v>
      </c>
      <c r="M39" s="80"/>
      <c r="N39" s="80"/>
      <c r="O39" s="80"/>
      <c r="P39" s="80"/>
      <c r="Q39" s="80"/>
      <c r="R39" s="80"/>
      <c r="S39" s="80"/>
      <c r="T39" s="80"/>
      <c r="U39" s="80"/>
      <c r="V39" s="80"/>
      <c r="W39" s="80"/>
      <c r="X39" s="80"/>
      <c r="Y39" s="80"/>
      <c r="Z39" s="80"/>
      <c r="AA39" s="80"/>
      <c r="AB39" s="80"/>
      <c r="AC39" s="80"/>
      <c r="AD39" s="80"/>
      <c r="AE39" s="80"/>
      <c r="AF39" s="80"/>
      <c r="AG39" s="80"/>
      <c r="AH39" s="80"/>
      <c r="AI39" s="80"/>
      <c r="AJ39" s="80"/>
    </row>
    <row r="40" spans="1:36" s="81" customFormat="1" ht="13.5" hidden="1" customHeight="1" outlineLevel="1" thickBot="1" x14ac:dyDescent="0.25">
      <c r="A40" s="110">
        <v>32</v>
      </c>
      <c r="B40" s="111" t="s">
        <v>344</v>
      </c>
      <c r="C40" s="142" t="s">
        <v>43</v>
      </c>
      <c r="D40" s="113">
        <v>1</v>
      </c>
      <c r="E40" s="143">
        <v>150</v>
      </c>
      <c r="F40" s="144">
        <f t="shared" si="3"/>
        <v>150</v>
      </c>
      <c r="G40" s="115" t="s">
        <v>157</v>
      </c>
      <c r="H40" s="142" t="s">
        <v>71</v>
      </c>
      <c r="I40" s="113">
        <f t="shared" si="6"/>
        <v>2</v>
      </c>
      <c r="J40" s="114">
        <v>10</v>
      </c>
      <c r="K40" s="145">
        <f t="shared" si="4"/>
        <v>20</v>
      </c>
      <c r="L40" s="146">
        <f t="shared" si="5"/>
        <v>170</v>
      </c>
      <c r="M40" s="80"/>
      <c r="N40" s="80"/>
      <c r="O40" s="80"/>
      <c r="P40" s="80"/>
      <c r="Q40" s="80"/>
      <c r="R40" s="80"/>
      <c r="S40" s="80"/>
      <c r="T40" s="80"/>
      <c r="U40" s="80"/>
      <c r="V40" s="80"/>
      <c r="W40" s="80"/>
      <c r="X40" s="80"/>
      <c r="Y40" s="80"/>
      <c r="Z40" s="80"/>
      <c r="AA40" s="80"/>
      <c r="AB40" s="80"/>
      <c r="AC40" s="80"/>
      <c r="AD40" s="80"/>
      <c r="AE40" s="80"/>
      <c r="AF40" s="80"/>
      <c r="AG40" s="80"/>
      <c r="AH40" s="80"/>
      <c r="AI40" s="80"/>
      <c r="AJ40" s="80"/>
    </row>
    <row r="41" spans="1:36" s="81" customFormat="1" ht="13.5" hidden="1" customHeight="1" outlineLevel="1" x14ac:dyDescent="0.2">
      <c r="A41" s="228"/>
      <c r="B41" s="198"/>
      <c r="C41" s="101"/>
      <c r="D41" s="102"/>
      <c r="E41" s="225"/>
      <c r="F41" s="215"/>
      <c r="G41" s="100"/>
      <c r="H41" s="101"/>
      <c r="I41" s="102"/>
      <c r="J41" s="209"/>
      <c r="K41" s="217"/>
      <c r="L41" s="229"/>
      <c r="M41" s="80"/>
      <c r="N41" s="80"/>
      <c r="O41" s="80"/>
      <c r="P41" s="80"/>
      <c r="Q41" s="80"/>
      <c r="R41" s="80"/>
      <c r="S41" s="80"/>
      <c r="T41" s="80"/>
      <c r="U41" s="80"/>
      <c r="V41" s="80"/>
      <c r="W41" s="80"/>
      <c r="X41" s="80"/>
      <c r="Y41" s="80"/>
      <c r="Z41" s="80"/>
      <c r="AA41" s="80"/>
      <c r="AB41" s="80"/>
      <c r="AC41" s="80"/>
      <c r="AD41" s="80"/>
      <c r="AE41" s="80"/>
      <c r="AF41" s="80"/>
      <c r="AG41" s="80"/>
      <c r="AH41" s="80"/>
      <c r="AI41" s="80"/>
      <c r="AJ41" s="80"/>
    </row>
    <row r="42" spans="1:36" ht="12.75" collapsed="1" thickBot="1" x14ac:dyDescent="0.3">
      <c r="A42" s="401" t="s">
        <v>75</v>
      </c>
      <c r="B42" s="402"/>
      <c r="C42" s="402"/>
      <c r="D42" s="402"/>
      <c r="E42" s="402"/>
      <c r="F42" s="402"/>
      <c r="G42" s="402"/>
      <c r="H42" s="402"/>
      <c r="I42" s="402"/>
      <c r="J42" s="402"/>
      <c r="K42" s="402"/>
      <c r="L42" s="403"/>
    </row>
    <row r="43" spans="1:36" s="87" customFormat="1" hidden="1" outlineLevel="1" x14ac:dyDescent="0.2">
      <c r="A43" s="309">
        <v>1</v>
      </c>
      <c r="B43" s="274" t="s">
        <v>88</v>
      </c>
      <c r="C43" s="270" t="s">
        <v>43</v>
      </c>
      <c r="D43" s="261">
        <v>1</v>
      </c>
      <c r="E43" s="265">
        <v>650</v>
      </c>
      <c r="F43" s="261">
        <f>E43*D43</f>
        <v>650</v>
      </c>
      <c r="G43" s="134" t="s">
        <v>87</v>
      </c>
      <c r="H43" s="149" t="s">
        <v>43</v>
      </c>
      <c r="I43" s="152">
        <f>D43*4*1.2</f>
        <v>4.8</v>
      </c>
      <c r="J43" s="135">
        <v>105</v>
      </c>
      <c r="K43" s="147">
        <f t="shared" ref="K43:K95" si="7">J43*I43</f>
        <v>504</v>
      </c>
      <c r="L43" s="312">
        <f>SUM(K43:K53,F43)</f>
        <v>1462.67</v>
      </c>
      <c r="M43" s="86"/>
      <c r="N43" s="86"/>
      <c r="O43" s="86"/>
      <c r="P43" s="86"/>
      <c r="Q43" s="86"/>
      <c r="R43" s="86"/>
      <c r="S43" s="86"/>
      <c r="T43" s="86"/>
      <c r="U43" s="86"/>
      <c r="V43" s="86"/>
      <c r="W43" s="86"/>
      <c r="X43" s="86"/>
      <c r="Y43" s="86"/>
      <c r="Z43" s="86"/>
      <c r="AA43" s="86"/>
      <c r="AB43" s="86"/>
      <c r="AC43" s="86"/>
      <c r="AD43" s="86"/>
      <c r="AE43" s="86"/>
      <c r="AF43" s="86"/>
      <c r="AG43" s="86"/>
      <c r="AH43" s="86"/>
      <c r="AI43" s="86"/>
      <c r="AJ43" s="86"/>
    </row>
    <row r="44" spans="1:36" s="87" customFormat="1" ht="24" hidden="1" outlineLevel="1" x14ac:dyDescent="0.2">
      <c r="A44" s="310"/>
      <c r="B44" s="307"/>
      <c r="C44" s="308"/>
      <c r="D44" s="262"/>
      <c r="E44" s="266"/>
      <c r="F44" s="262"/>
      <c r="G44" s="82" t="s">
        <v>78</v>
      </c>
      <c r="H44" s="150" t="s">
        <v>45</v>
      </c>
      <c r="I44" s="153">
        <f>D43*0.7</f>
        <v>0.7</v>
      </c>
      <c r="J44" s="85">
        <v>40</v>
      </c>
      <c r="K44" s="83">
        <f t="shared" si="7"/>
        <v>28</v>
      </c>
      <c r="L44" s="313"/>
      <c r="M44" s="86"/>
      <c r="N44" s="86"/>
      <c r="O44" s="86"/>
      <c r="P44" s="86"/>
      <c r="Q44" s="86"/>
      <c r="R44" s="86"/>
      <c r="S44" s="86"/>
      <c r="T44" s="86"/>
      <c r="U44" s="86"/>
      <c r="V44" s="86"/>
      <c r="W44" s="86"/>
      <c r="X44" s="86"/>
      <c r="Y44" s="86"/>
      <c r="Z44" s="86"/>
      <c r="AA44" s="86"/>
      <c r="AB44" s="86"/>
      <c r="AC44" s="86"/>
      <c r="AD44" s="86"/>
      <c r="AE44" s="86"/>
      <c r="AF44" s="86"/>
      <c r="AG44" s="86"/>
      <c r="AH44" s="86"/>
      <c r="AI44" s="86"/>
      <c r="AJ44" s="86"/>
    </row>
    <row r="45" spans="1:36" s="87" customFormat="1" ht="13.5" hidden="1" customHeight="1" outlineLevel="1" x14ac:dyDescent="0.2">
      <c r="A45" s="310"/>
      <c r="B45" s="307"/>
      <c r="C45" s="308"/>
      <c r="D45" s="262"/>
      <c r="E45" s="266"/>
      <c r="F45" s="262"/>
      <c r="G45" s="82" t="s">
        <v>79</v>
      </c>
      <c r="H45" s="150" t="s">
        <v>45</v>
      </c>
      <c r="I45" s="153">
        <f>D43*2</f>
        <v>2</v>
      </c>
      <c r="J45" s="85">
        <v>60</v>
      </c>
      <c r="K45" s="83">
        <f t="shared" si="7"/>
        <v>120</v>
      </c>
      <c r="L45" s="313"/>
      <c r="M45" s="86"/>
      <c r="N45" s="86"/>
      <c r="O45" s="86"/>
      <c r="P45" s="86"/>
      <c r="Q45" s="86"/>
      <c r="R45" s="86"/>
      <c r="S45" s="86"/>
      <c r="T45" s="86"/>
      <c r="U45" s="86"/>
      <c r="V45" s="86"/>
      <c r="W45" s="86"/>
      <c r="X45" s="86"/>
      <c r="Y45" s="86"/>
      <c r="Z45" s="86"/>
      <c r="AA45" s="86"/>
      <c r="AB45" s="86"/>
      <c r="AC45" s="86"/>
      <c r="AD45" s="86"/>
      <c r="AE45" s="86"/>
      <c r="AF45" s="86"/>
      <c r="AG45" s="86"/>
      <c r="AH45" s="86"/>
      <c r="AI45" s="86"/>
      <c r="AJ45" s="86"/>
    </row>
    <row r="46" spans="1:36" s="87" customFormat="1" hidden="1" outlineLevel="1" x14ac:dyDescent="0.2">
      <c r="A46" s="310"/>
      <c r="B46" s="307"/>
      <c r="C46" s="308"/>
      <c r="D46" s="262"/>
      <c r="E46" s="266"/>
      <c r="F46" s="262"/>
      <c r="G46" s="82" t="s">
        <v>109</v>
      </c>
      <c r="H46" s="150" t="s">
        <v>71</v>
      </c>
      <c r="I46" s="153">
        <f>D43*13</f>
        <v>13</v>
      </c>
      <c r="J46" s="85">
        <v>0.3</v>
      </c>
      <c r="K46" s="83">
        <f t="shared" si="7"/>
        <v>3.9</v>
      </c>
      <c r="L46" s="313"/>
      <c r="M46" s="86"/>
      <c r="N46" s="86"/>
      <c r="O46" s="86"/>
      <c r="P46" s="86"/>
      <c r="Q46" s="86"/>
      <c r="R46" s="86"/>
      <c r="S46" s="86"/>
      <c r="T46" s="86"/>
      <c r="U46" s="86"/>
      <c r="V46" s="86"/>
      <c r="W46" s="86"/>
      <c r="X46" s="86"/>
      <c r="Y46" s="86"/>
      <c r="Z46" s="86"/>
      <c r="AA46" s="86"/>
      <c r="AB46" s="86"/>
      <c r="AC46" s="86"/>
      <c r="AD46" s="86"/>
      <c r="AE46" s="86"/>
      <c r="AF46" s="86"/>
      <c r="AG46" s="86"/>
      <c r="AH46" s="86"/>
      <c r="AI46" s="86"/>
      <c r="AJ46" s="86"/>
    </row>
    <row r="47" spans="1:36" s="87" customFormat="1" hidden="1" outlineLevel="1" x14ac:dyDescent="0.2">
      <c r="A47" s="310"/>
      <c r="B47" s="307"/>
      <c r="C47" s="308"/>
      <c r="D47" s="262"/>
      <c r="E47" s="266"/>
      <c r="F47" s="262"/>
      <c r="G47" s="82" t="s">
        <v>108</v>
      </c>
      <c r="H47" s="150" t="s">
        <v>71</v>
      </c>
      <c r="I47" s="153">
        <f>D43*29</f>
        <v>29</v>
      </c>
      <c r="J47" s="85">
        <v>0.33</v>
      </c>
      <c r="K47" s="83">
        <f t="shared" si="7"/>
        <v>9.57</v>
      </c>
      <c r="L47" s="313"/>
      <c r="M47" s="86"/>
      <c r="N47" s="86"/>
      <c r="O47" s="86"/>
      <c r="P47" s="86"/>
      <c r="Q47" s="86"/>
      <c r="R47" s="86"/>
      <c r="S47" s="86"/>
      <c r="T47" s="86"/>
      <c r="U47" s="86"/>
      <c r="V47" s="86"/>
      <c r="W47" s="86"/>
      <c r="X47" s="86"/>
      <c r="Y47" s="86"/>
      <c r="Z47" s="86"/>
      <c r="AA47" s="86"/>
      <c r="AB47" s="86"/>
      <c r="AC47" s="86"/>
      <c r="AD47" s="86"/>
      <c r="AE47" s="86"/>
      <c r="AF47" s="86"/>
      <c r="AG47" s="86"/>
      <c r="AH47" s="86"/>
      <c r="AI47" s="86"/>
      <c r="AJ47" s="86"/>
    </row>
    <row r="48" spans="1:36" s="87" customFormat="1" hidden="1" outlineLevel="1" x14ac:dyDescent="0.2">
      <c r="A48" s="310"/>
      <c r="B48" s="307"/>
      <c r="C48" s="308"/>
      <c r="D48" s="262"/>
      <c r="E48" s="266"/>
      <c r="F48" s="262"/>
      <c r="G48" s="82" t="s">
        <v>80</v>
      </c>
      <c r="H48" s="150" t="s">
        <v>42</v>
      </c>
      <c r="I48" s="153">
        <f>D43</f>
        <v>1</v>
      </c>
      <c r="J48" s="85">
        <v>45</v>
      </c>
      <c r="K48" s="83">
        <f t="shared" si="7"/>
        <v>45</v>
      </c>
      <c r="L48" s="313"/>
      <c r="M48" s="86"/>
      <c r="N48" s="86"/>
      <c r="O48" s="86"/>
      <c r="P48" s="86"/>
      <c r="Q48" s="86"/>
      <c r="R48" s="86"/>
      <c r="S48" s="86"/>
      <c r="T48" s="86"/>
      <c r="U48" s="86"/>
      <c r="V48" s="86"/>
      <c r="W48" s="86"/>
      <c r="X48" s="86"/>
      <c r="Y48" s="86"/>
      <c r="Z48" s="86"/>
      <c r="AA48" s="86"/>
      <c r="AB48" s="86"/>
      <c r="AC48" s="86"/>
      <c r="AD48" s="86"/>
      <c r="AE48" s="86"/>
      <c r="AF48" s="86"/>
      <c r="AG48" s="86"/>
      <c r="AH48" s="86"/>
      <c r="AI48" s="86"/>
      <c r="AJ48" s="86"/>
    </row>
    <row r="49" spans="1:36" s="87" customFormat="1" hidden="1" outlineLevel="1" x14ac:dyDescent="0.2">
      <c r="A49" s="310"/>
      <c r="B49" s="307"/>
      <c r="C49" s="308"/>
      <c r="D49" s="262"/>
      <c r="E49" s="266"/>
      <c r="F49" s="262"/>
      <c r="G49" s="82" t="s">
        <v>81</v>
      </c>
      <c r="H49" s="150" t="s">
        <v>45</v>
      </c>
      <c r="I49" s="153">
        <f>D43*1.5</f>
        <v>1.5</v>
      </c>
      <c r="J49" s="85">
        <v>4</v>
      </c>
      <c r="K49" s="83">
        <f t="shared" si="7"/>
        <v>6</v>
      </c>
      <c r="L49" s="313"/>
      <c r="M49" s="86"/>
      <c r="N49" s="86"/>
      <c r="O49" s="86"/>
      <c r="P49" s="86"/>
      <c r="Q49" s="86"/>
      <c r="R49" s="86"/>
      <c r="S49" s="86"/>
      <c r="T49" s="86"/>
      <c r="U49" s="86"/>
      <c r="V49" s="86"/>
      <c r="W49" s="86"/>
      <c r="X49" s="86"/>
      <c r="Y49" s="86"/>
      <c r="Z49" s="86"/>
      <c r="AA49" s="86"/>
      <c r="AB49" s="86"/>
      <c r="AC49" s="86"/>
      <c r="AD49" s="86"/>
      <c r="AE49" s="86"/>
      <c r="AF49" s="86"/>
      <c r="AG49" s="86"/>
      <c r="AH49" s="86"/>
      <c r="AI49" s="86"/>
      <c r="AJ49" s="86"/>
    </row>
    <row r="50" spans="1:36" s="89" customFormat="1" hidden="1" outlineLevel="1" x14ac:dyDescent="0.2">
      <c r="A50" s="310"/>
      <c r="B50" s="307"/>
      <c r="C50" s="308"/>
      <c r="D50" s="262"/>
      <c r="E50" s="266"/>
      <c r="F50" s="262"/>
      <c r="G50" s="82" t="s">
        <v>82</v>
      </c>
      <c r="H50" s="150" t="s">
        <v>71</v>
      </c>
      <c r="I50" s="153">
        <f>D43*2</f>
        <v>2</v>
      </c>
      <c r="J50" s="85">
        <v>2.5</v>
      </c>
      <c r="K50" s="83">
        <f t="shared" si="7"/>
        <v>5</v>
      </c>
      <c r="L50" s="313"/>
      <c r="M50" s="88"/>
      <c r="N50" s="88"/>
      <c r="O50" s="88"/>
      <c r="P50" s="88"/>
      <c r="Q50" s="88"/>
      <c r="R50" s="88"/>
      <c r="S50" s="88"/>
      <c r="T50" s="88"/>
      <c r="U50" s="88"/>
      <c r="V50" s="88"/>
      <c r="W50" s="88"/>
      <c r="X50" s="88"/>
      <c r="Y50" s="88"/>
      <c r="Z50" s="88"/>
      <c r="AA50" s="88"/>
      <c r="AB50" s="88"/>
      <c r="AC50" s="88"/>
      <c r="AD50" s="88"/>
      <c r="AE50" s="88"/>
      <c r="AF50" s="88"/>
      <c r="AG50" s="88"/>
      <c r="AH50" s="88"/>
      <c r="AI50" s="88"/>
      <c r="AJ50" s="88"/>
    </row>
    <row r="51" spans="1:36" s="89" customFormat="1" hidden="1" outlineLevel="1" x14ac:dyDescent="0.2">
      <c r="A51" s="310"/>
      <c r="B51" s="307"/>
      <c r="C51" s="308"/>
      <c r="D51" s="262"/>
      <c r="E51" s="266"/>
      <c r="F51" s="262"/>
      <c r="G51" s="82" t="s">
        <v>83</v>
      </c>
      <c r="H51" s="150" t="s">
        <v>45</v>
      </c>
      <c r="I51" s="153">
        <f>D43*1.2</f>
        <v>1.2</v>
      </c>
      <c r="J51" s="85">
        <v>4</v>
      </c>
      <c r="K51" s="83">
        <f t="shared" si="7"/>
        <v>4.8</v>
      </c>
      <c r="L51" s="313"/>
      <c r="M51" s="88"/>
      <c r="N51" s="88"/>
      <c r="O51" s="88"/>
      <c r="P51" s="88"/>
      <c r="Q51" s="88"/>
      <c r="R51" s="88"/>
      <c r="S51" s="88"/>
      <c r="T51" s="88"/>
      <c r="U51" s="88"/>
      <c r="V51" s="88"/>
      <c r="W51" s="88"/>
      <c r="X51" s="88"/>
      <c r="Y51" s="88"/>
      <c r="Z51" s="88"/>
      <c r="AA51" s="88"/>
      <c r="AB51" s="88"/>
      <c r="AC51" s="88"/>
      <c r="AD51" s="88"/>
      <c r="AE51" s="88"/>
      <c r="AF51" s="88"/>
      <c r="AG51" s="88"/>
      <c r="AH51" s="88"/>
      <c r="AI51" s="88"/>
      <c r="AJ51" s="88"/>
    </row>
    <row r="52" spans="1:36" s="89" customFormat="1" hidden="1" outlineLevel="1" x14ac:dyDescent="0.2">
      <c r="A52" s="310"/>
      <c r="B52" s="307"/>
      <c r="C52" s="308"/>
      <c r="D52" s="262"/>
      <c r="E52" s="266"/>
      <c r="F52" s="262"/>
      <c r="G52" s="82" t="s">
        <v>84</v>
      </c>
      <c r="H52" s="150" t="s">
        <v>85</v>
      </c>
      <c r="I52" s="153">
        <f>D43*0.2</f>
        <v>0.2</v>
      </c>
      <c r="J52" s="85">
        <v>42</v>
      </c>
      <c r="K52" s="83">
        <f t="shared" si="7"/>
        <v>8.4</v>
      </c>
      <c r="L52" s="313"/>
      <c r="M52" s="88"/>
      <c r="N52" s="88"/>
      <c r="O52" s="88"/>
      <c r="P52" s="88"/>
      <c r="Q52" s="88"/>
      <c r="R52" s="88"/>
      <c r="S52" s="88"/>
      <c r="T52" s="88"/>
      <c r="U52" s="88"/>
      <c r="V52" s="88"/>
      <c r="W52" s="88"/>
      <c r="X52" s="88"/>
      <c r="Y52" s="88"/>
      <c r="Z52" s="88"/>
      <c r="AA52" s="88"/>
      <c r="AB52" s="88"/>
      <c r="AC52" s="88"/>
      <c r="AD52" s="88"/>
      <c r="AE52" s="88"/>
      <c r="AF52" s="88"/>
      <c r="AG52" s="88"/>
      <c r="AH52" s="88"/>
      <c r="AI52" s="88"/>
      <c r="AJ52" s="88"/>
    </row>
    <row r="53" spans="1:36" s="89" customFormat="1" ht="12.75" hidden="1" outlineLevel="1" thickBot="1" x14ac:dyDescent="0.25">
      <c r="A53" s="311"/>
      <c r="B53" s="275"/>
      <c r="C53" s="271"/>
      <c r="D53" s="263"/>
      <c r="E53" s="267"/>
      <c r="F53" s="263"/>
      <c r="G53" s="136" t="s">
        <v>86</v>
      </c>
      <c r="H53" s="151" t="s">
        <v>43</v>
      </c>
      <c r="I53" s="154">
        <f>D43*1</f>
        <v>1</v>
      </c>
      <c r="J53" s="137">
        <v>78</v>
      </c>
      <c r="K53" s="138">
        <f t="shared" si="7"/>
        <v>78</v>
      </c>
      <c r="L53" s="314"/>
      <c r="M53" s="88"/>
      <c r="N53" s="88"/>
      <c r="O53" s="88"/>
      <c r="P53" s="88"/>
      <c r="Q53" s="88"/>
      <c r="R53" s="88"/>
      <c r="S53" s="88"/>
      <c r="T53" s="88"/>
      <c r="U53" s="88"/>
      <c r="V53" s="88"/>
      <c r="W53" s="88"/>
      <c r="X53" s="88"/>
      <c r="Y53" s="88"/>
      <c r="Z53" s="88"/>
      <c r="AA53" s="88"/>
      <c r="AB53" s="88"/>
      <c r="AC53" s="88"/>
      <c r="AD53" s="88"/>
      <c r="AE53" s="88"/>
      <c r="AF53" s="88"/>
      <c r="AG53" s="88"/>
      <c r="AH53" s="88"/>
      <c r="AI53" s="88"/>
      <c r="AJ53" s="88"/>
    </row>
    <row r="54" spans="1:36" s="87" customFormat="1" hidden="1" outlineLevel="1" x14ac:dyDescent="0.2">
      <c r="A54" s="309">
        <v>2</v>
      </c>
      <c r="B54" s="274" t="s">
        <v>222</v>
      </c>
      <c r="C54" s="270" t="s">
        <v>43</v>
      </c>
      <c r="D54" s="261">
        <v>1</v>
      </c>
      <c r="E54" s="265">
        <v>800</v>
      </c>
      <c r="F54" s="261">
        <f>E54*D54</f>
        <v>800</v>
      </c>
      <c r="G54" s="134" t="s">
        <v>87</v>
      </c>
      <c r="H54" s="149" t="s">
        <v>43</v>
      </c>
      <c r="I54" s="152">
        <f>D54*4*1.4</f>
        <v>5.6</v>
      </c>
      <c r="J54" s="135">
        <v>105</v>
      </c>
      <c r="K54" s="147">
        <f t="shared" ref="K54:K64" si="8">J54*I54</f>
        <v>588</v>
      </c>
      <c r="L54" s="312">
        <f>SUM(K54:K64,F54)</f>
        <v>1745.25</v>
      </c>
      <c r="M54" s="86"/>
      <c r="N54" s="86"/>
      <c r="O54" s="86"/>
      <c r="P54" s="86"/>
      <c r="Q54" s="86"/>
      <c r="R54" s="86"/>
      <c r="S54" s="86"/>
      <c r="T54" s="86"/>
      <c r="U54" s="86"/>
      <c r="V54" s="86"/>
      <c r="W54" s="86"/>
      <c r="X54" s="86"/>
      <c r="Y54" s="86"/>
      <c r="Z54" s="86"/>
      <c r="AA54" s="86"/>
      <c r="AB54" s="86"/>
      <c r="AC54" s="86"/>
      <c r="AD54" s="86"/>
      <c r="AE54" s="86"/>
      <c r="AF54" s="86"/>
      <c r="AG54" s="86"/>
      <c r="AH54" s="86"/>
      <c r="AI54" s="86"/>
      <c r="AJ54" s="86"/>
    </row>
    <row r="55" spans="1:36" s="87" customFormat="1" ht="24" hidden="1" outlineLevel="1" x14ac:dyDescent="0.2">
      <c r="A55" s="310"/>
      <c r="B55" s="307"/>
      <c r="C55" s="308"/>
      <c r="D55" s="262"/>
      <c r="E55" s="266"/>
      <c r="F55" s="262"/>
      <c r="G55" s="82" t="s">
        <v>78</v>
      </c>
      <c r="H55" s="150" t="s">
        <v>45</v>
      </c>
      <c r="I55" s="153">
        <f>D54*1</f>
        <v>1</v>
      </c>
      <c r="J55" s="85">
        <v>40</v>
      </c>
      <c r="K55" s="83">
        <f t="shared" si="8"/>
        <v>40</v>
      </c>
      <c r="L55" s="313"/>
      <c r="M55" s="86"/>
      <c r="N55" s="86"/>
      <c r="O55" s="86"/>
      <c r="P55" s="86"/>
      <c r="Q55" s="86"/>
      <c r="R55" s="86"/>
      <c r="S55" s="86"/>
      <c r="T55" s="86"/>
      <c r="U55" s="86"/>
      <c r="V55" s="86"/>
      <c r="W55" s="86"/>
      <c r="X55" s="86"/>
      <c r="Y55" s="86"/>
      <c r="Z55" s="86"/>
      <c r="AA55" s="86"/>
      <c r="AB55" s="86"/>
      <c r="AC55" s="86"/>
      <c r="AD55" s="86"/>
      <c r="AE55" s="86"/>
      <c r="AF55" s="86"/>
      <c r="AG55" s="86"/>
      <c r="AH55" s="86"/>
      <c r="AI55" s="86"/>
      <c r="AJ55" s="86"/>
    </row>
    <row r="56" spans="1:36" s="87" customFormat="1" ht="13.5" hidden="1" customHeight="1" outlineLevel="1" x14ac:dyDescent="0.2">
      <c r="A56" s="310"/>
      <c r="B56" s="307"/>
      <c r="C56" s="308"/>
      <c r="D56" s="262"/>
      <c r="E56" s="266"/>
      <c r="F56" s="262"/>
      <c r="G56" s="82" t="s">
        <v>79</v>
      </c>
      <c r="H56" s="150" t="s">
        <v>45</v>
      </c>
      <c r="I56" s="153">
        <f>D54*2.5</f>
        <v>2.5</v>
      </c>
      <c r="J56" s="85">
        <v>60</v>
      </c>
      <c r="K56" s="83">
        <f t="shared" si="8"/>
        <v>150</v>
      </c>
      <c r="L56" s="313"/>
      <c r="M56" s="86"/>
      <c r="N56" s="86"/>
      <c r="O56" s="86"/>
      <c r="P56" s="86"/>
      <c r="Q56" s="86"/>
      <c r="R56" s="86"/>
      <c r="S56" s="86"/>
      <c r="T56" s="86"/>
      <c r="U56" s="86"/>
      <c r="V56" s="86"/>
      <c r="W56" s="86"/>
      <c r="X56" s="86"/>
      <c r="Y56" s="86"/>
      <c r="Z56" s="86"/>
      <c r="AA56" s="86"/>
      <c r="AB56" s="86"/>
      <c r="AC56" s="86"/>
      <c r="AD56" s="86"/>
      <c r="AE56" s="86"/>
      <c r="AF56" s="86"/>
      <c r="AG56" s="86"/>
      <c r="AH56" s="86"/>
      <c r="AI56" s="86"/>
      <c r="AJ56" s="86"/>
    </row>
    <row r="57" spans="1:36" s="87" customFormat="1" hidden="1" outlineLevel="1" x14ac:dyDescent="0.2">
      <c r="A57" s="310"/>
      <c r="B57" s="307"/>
      <c r="C57" s="308"/>
      <c r="D57" s="262"/>
      <c r="E57" s="266"/>
      <c r="F57" s="262"/>
      <c r="G57" s="82" t="s">
        <v>109</v>
      </c>
      <c r="H57" s="150" t="s">
        <v>71</v>
      </c>
      <c r="I57" s="153">
        <f>D54*20</f>
        <v>20</v>
      </c>
      <c r="J57" s="85">
        <v>0.3</v>
      </c>
      <c r="K57" s="83">
        <f t="shared" si="8"/>
        <v>6</v>
      </c>
      <c r="L57" s="313"/>
      <c r="M57" s="86"/>
      <c r="N57" s="86"/>
      <c r="O57" s="86"/>
      <c r="P57" s="86"/>
      <c r="Q57" s="86"/>
      <c r="R57" s="86"/>
      <c r="S57" s="86"/>
      <c r="T57" s="86"/>
      <c r="U57" s="86"/>
      <c r="V57" s="86"/>
      <c r="W57" s="86"/>
      <c r="X57" s="86"/>
      <c r="Y57" s="86"/>
      <c r="Z57" s="86"/>
      <c r="AA57" s="86"/>
      <c r="AB57" s="86"/>
      <c r="AC57" s="86"/>
      <c r="AD57" s="86"/>
      <c r="AE57" s="86"/>
      <c r="AF57" s="86"/>
      <c r="AG57" s="86"/>
      <c r="AH57" s="86"/>
      <c r="AI57" s="86"/>
      <c r="AJ57" s="86"/>
    </row>
    <row r="58" spans="1:36" s="87" customFormat="1" hidden="1" outlineLevel="1" x14ac:dyDescent="0.2">
      <c r="A58" s="310"/>
      <c r="B58" s="307"/>
      <c r="C58" s="308"/>
      <c r="D58" s="262"/>
      <c r="E58" s="266"/>
      <c r="F58" s="262"/>
      <c r="G58" s="82" t="s">
        <v>108</v>
      </c>
      <c r="H58" s="150" t="s">
        <v>71</v>
      </c>
      <c r="I58" s="153">
        <f>D54*35</f>
        <v>35</v>
      </c>
      <c r="J58" s="85">
        <v>0.33</v>
      </c>
      <c r="K58" s="83">
        <f t="shared" si="8"/>
        <v>11.55</v>
      </c>
      <c r="L58" s="313"/>
      <c r="M58" s="86"/>
      <c r="N58" s="86"/>
      <c r="O58" s="86"/>
      <c r="P58" s="86"/>
      <c r="Q58" s="86"/>
      <c r="R58" s="86"/>
      <c r="S58" s="86"/>
      <c r="T58" s="86"/>
      <c r="U58" s="86"/>
      <c r="V58" s="86"/>
      <c r="W58" s="86"/>
      <c r="X58" s="86"/>
      <c r="Y58" s="86"/>
      <c r="Z58" s="86"/>
      <c r="AA58" s="86"/>
      <c r="AB58" s="86"/>
      <c r="AC58" s="86"/>
      <c r="AD58" s="86"/>
      <c r="AE58" s="86"/>
      <c r="AF58" s="86"/>
      <c r="AG58" s="86"/>
      <c r="AH58" s="86"/>
      <c r="AI58" s="86"/>
      <c r="AJ58" s="86"/>
    </row>
    <row r="59" spans="1:36" s="87" customFormat="1" hidden="1" outlineLevel="1" x14ac:dyDescent="0.2">
      <c r="A59" s="310"/>
      <c r="B59" s="307"/>
      <c r="C59" s="308"/>
      <c r="D59" s="262"/>
      <c r="E59" s="266"/>
      <c r="F59" s="262"/>
      <c r="G59" s="82" t="s">
        <v>80</v>
      </c>
      <c r="H59" s="150" t="s">
        <v>42</v>
      </c>
      <c r="I59" s="153">
        <f>D54</f>
        <v>1</v>
      </c>
      <c r="J59" s="85">
        <v>45</v>
      </c>
      <c r="K59" s="83">
        <f t="shared" si="8"/>
        <v>45</v>
      </c>
      <c r="L59" s="313"/>
      <c r="M59" s="86"/>
      <c r="N59" s="86"/>
      <c r="O59" s="86"/>
      <c r="P59" s="86"/>
      <c r="Q59" s="86"/>
      <c r="R59" s="86"/>
      <c r="S59" s="86"/>
      <c r="T59" s="86"/>
      <c r="U59" s="86"/>
      <c r="V59" s="86"/>
      <c r="W59" s="86"/>
      <c r="X59" s="86"/>
      <c r="Y59" s="86"/>
      <c r="Z59" s="86"/>
      <c r="AA59" s="86"/>
      <c r="AB59" s="86"/>
      <c r="AC59" s="86"/>
      <c r="AD59" s="86"/>
      <c r="AE59" s="86"/>
      <c r="AF59" s="86"/>
      <c r="AG59" s="86"/>
      <c r="AH59" s="86"/>
      <c r="AI59" s="86"/>
      <c r="AJ59" s="86"/>
    </row>
    <row r="60" spans="1:36" s="87" customFormat="1" hidden="1" outlineLevel="1" x14ac:dyDescent="0.2">
      <c r="A60" s="310"/>
      <c r="B60" s="307"/>
      <c r="C60" s="308"/>
      <c r="D60" s="262"/>
      <c r="E60" s="266"/>
      <c r="F60" s="262"/>
      <c r="G60" s="82" t="s">
        <v>81</v>
      </c>
      <c r="H60" s="150" t="s">
        <v>45</v>
      </c>
      <c r="I60" s="153">
        <f>D54*1.5</f>
        <v>1.5</v>
      </c>
      <c r="J60" s="85">
        <v>4</v>
      </c>
      <c r="K60" s="83">
        <f t="shared" si="8"/>
        <v>6</v>
      </c>
      <c r="L60" s="313"/>
      <c r="M60" s="86"/>
      <c r="N60" s="86"/>
      <c r="O60" s="86"/>
      <c r="P60" s="86"/>
      <c r="Q60" s="86"/>
      <c r="R60" s="86"/>
      <c r="S60" s="86"/>
      <c r="T60" s="86"/>
      <c r="U60" s="86"/>
      <c r="V60" s="86"/>
      <c r="W60" s="86"/>
      <c r="X60" s="86"/>
      <c r="Y60" s="86"/>
      <c r="Z60" s="86"/>
      <c r="AA60" s="86"/>
      <c r="AB60" s="86"/>
      <c r="AC60" s="86"/>
      <c r="AD60" s="86"/>
      <c r="AE60" s="86"/>
      <c r="AF60" s="86"/>
      <c r="AG60" s="86"/>
      <c r="AH60" s="86"/>
      <c r="AI60" s="86"/>
      <c r="AJ60" s="86"/>
    </row>
    <row r="61" spans="1:36" s="89" customFormat="1" hidden="1" outlineLevel="1" x14ac:dyDescent="0.2">
      <c r="A61" s="310"/>
      <c r="B61" s="307"/>
      <c r="C61" s="308"/>
      <c r="D61" s="262"/>
      <c r="E61" s="266"/>
      <c r="F61" s="262"/>
      <c r="G61" s="82" t="s">
        <v>82</v>
      </c>
      <c r="H61" s="150" t="s">
        <v>71</v>
      </c>
      <c r="I61" s="153">
        <f>D54*3</f>
        <v>3</v>
      </c>
      <c r="J61" s="85">
        <v>2.5</v>
      </c>
      <c r="K61" s="83">
        <f t="shared" si="8"/>
        <v>7.5</v>
      </c>
      <c r="L61" s="313"/>
      <c r="M61" s="88"/>
      <c r="N61" s="88"/>
      <c r="O61" s="88"/>
      <c r="P61" s="88"/>
      <c r="Q61" s="88"/>
      <c r="R61" s="88"/>
      <c r="S61" s="88"/>
      <c r="T61" s="88"/>
      <c r="U61" s="88"/>
      <c r="V61" s="88"/>
      <c r="W61" s="88"/>
      <c r="X61" s="88"/>
      <c r="Y61" s="88"/>
      <c r="Z61" s="88"/>
      <c r="AA61" s="88"/>
      <c r="AB61" s="88"/>
      <c r="AC61" s="88"/>
      <c r="AD61" s="88"/>
      <c r="AE61" s="88"/>
      <c r="AF61" s="88"/>
      <c r="AG61" s="88"/>
      <c r="AH61" s="88"/>
      <c r="AI61" s="88"/>
      <c r="AJ61" s="88"/>
    </row>
    <row r="62" spans="1:36" s="89" customFormat="1" hidden="1" outlineLevel="1" x14ac:dyDescent="0.2">
      <c r="A62" s="310"/>
      <c r="B62" s="307"/>
      <c r="C62" s="308"/>
      <c r="D62" s="262"/>
      <c r="E62" s="266"/>
      <c r="F62" s="262"/>
      <c r="G62" s="82" t="s">
        <v>83</v>
      </c>
      <c r="H62" s="150" t="s">
        <v>45</v>
      </c>
      <c r="I62" s="153">
        <f>D54*1.2</f>
        <v>1.2</v>
      </c>
      <c r="J62" s="85">
        <v>4</v>
      </c>
      <c r="K62" s="83">
        <f t="shared" si="8"/>
        <v>4.8</v>
      </c>
      <c r="L62" s="313"/>
      <c r="M62" s="88"/>
      <c r="N62" s="88"/>
      <c r="O62" s="88"/>
      <c r="P62" s="88"/>
      <c r="Q62" s="88"/>
      <c r="R62" s="88"/>
      <c r="S62" s="88"/>
      <c r="T62" s="88"/>
      <c r="U62" s="88"/>
      <c r="V62" s="88"/>
      <c r="W62" s="88"/>
      <c r="X62" s="88"/>
      <c r="Y62" s="88"/>
      <c r="Z62" s="88"/>
      <c r="AA62" s="88"/>
      <c r="AB62" s="88"/>
      <c r="AC62" s="88"/>
      <c r="AD62" s="88"/>
      <c r="AE62" s="88"/>
      <c r="AF62" s="88"/>
      <c r="AG62" s="88"/>
      <c r="AH62" s="88"/>
      <c r="AI62" s="88"/>
      <c r="AJ62" s="88"/>
    </row>
    <row r="63" spans="1:36" s="89" customFormat="1" hidden="1" outlineLevel="1" x14ac:dyDescent="0.2">
      <c r="A63" s="310"/>
      <c r="B63" s="307"/>
      <c r="C63" s="308"/>
      <c r="D63" s="262"/>
      <c r="E63" s="266"/>
      <c r="F63" s="262"/>
      <c r="G63" s="82" t="s">
        <v>84</v>
      </c>
      <c r="H63" s="150" t="s">
        <v>85</v>
      </c>
      <c r="I63" s="153">
        <f>D54*0.2</f>
        <v>0.2</v>
      </c>
      <c r="J63" s="85">
        <v>42</v>
      </c>
      <c r="K63" s="83">
        <f t="shared" si="8"/>
        <v>8.4</v>
      </c>
      <c r="L63" s="313"/>
      <c r="M63" s="88"/>
      <c r="N63" s="88"/>
      <c r="O63" s="88"/>
      <c r="P63" s="88"/>
      <c r="Q63" s="88"/>
      <c r="R63" s="88"/>
      <c r="S63" s="88"/>
      <c r="T63" s="88"/>
      <c r="U63" s="88"/>
      <c r="V63" s="88"/>
      <c r="W63" s="88"/>
      <c r="X63" s="88"/>
      <c r="Y63" s="88"/>
      <c r="Z63" s="88"/>
      <c r="AA63" s="88"/>
      <c r="AB63" s="88"/>
      <c r="AC63" s="88"/>
      <c r="AD63" s="88"/>
      <c r="AE63" s="88"/>
      <c r="AF63" s="88"/>
      <c r="AG63" s="88"/>
      <c r="AH63" s="88"/>
      <c r="AI63" s="88"/>
      <c r="AJ63" s="88"/>
    </row>
    <row r="64" spans="1:36" s="89" customFormat="1" ht="12.75" hidden="1" outlineLevel="1" thickBot="1" x14ac:dyDescent="0.25">
      <c r="A64" s="311"/>
      <c r="B64" s="275"/>
      <c r="C64" s="271"/>
      <c r="D64" s="263"/>
      <c r="E64" s="267"/>
      <c r="F64" s="263"/>
      <c r="G64" s="136" t="s">
        <v>86</v>
      </c>
      <c r="H64" s="151" t="s">
        <v>43</v>
      </c>
      <c r="I64" s="154">
        <f>D54*1</f>
        <v>1</v>
      </c>
      <c r="J64" s="137">
        <v>78</v>
      </c>
      <c r="K64" s="138">
        <f t="shared" si="8"/>
        <v>78</v>
      </c>
      <c r="L64" s="314"/>
      <c r="M64" s="88"/>
      <c r="N64" s="88"/>
      <c r="O64" s="88"/>
      <c r="P64" s="88"/>
      <c r="Q64" s="88"/>
      <c r="R64" s="88"/>
      <c r="S64" s="88"/>
      <c r="T64" s="88"/>
      <c r="U64" s="88"/>
      <c r="V64" s="88"/>
      <c r="W64" s="88"/>
      <c r="X64" s="88"/>
      <c r="Y64" s="88"/>
      <c r="Z64" s="88"/>
      <c r="AA64" s="88"/>
      <c r="AB64" s="88"/>
      <c r="AC64" s="88"/>
      <c r="AD64" s="88"/>
      <c r="AE64" s="88"/>
      <c r="AF64" s="88"/>
      <c r="AG64" s="88"/>
      <c r="AH64" s="88"/>
      <c r="AI64" s="88"/>
      <c r="AJ64" s="88"/>
    </row>
    <row r="65" spans="1:36" s="81" customFormat="1" hidden="1" outlineLevel="1" x14ac:dyDescent="0.2">
      <c r="A65" s="268">
        <v>3</v>
      </c>
      <c r="B65" s="255" t="s">
        <v>145</v>
      </c>
      <c r="C65" s="270" t="s">
        <v>43</v>
      </c>
      <c r="D65" s="261">
        <v>1</v>
      </c>
      <c r="E65" s="265">
        <v>520</v>
      </c>
      <c r="F65" s="261">
        <f>E65*D65</f>
        <v>520</v>
      </c>
      <c r="G65" s="134" t="s">
        <v>87</v>
      </c>
      <c r="H65" s="149" t="s">
        <v>43</v>
      </c>
      <c r="I65" s="152">
        <f>D65*2.2*1.2</f>
        <v>2.64</v>
      </c>
      <c r="J65" s="135">
        <v>105</v>
      </c>
      <c r="K65" s="147">
        <f t="shared" si="7"/>
        <v>277.2</v>
      </c>
      <c r="L65" s="278">
        <f>SUM(K65:K75,F65)</f>
        <v>1068.54</v>
      </c>
      <c r="M65" s="80"/>
      <c r="N65" s="80"/>
      <c r="O65" s="80"/>
      <c r="P65" s="80"/>
      <c r="Q65" s="80"/>
      <c r="R65" s="80"/>
      <c r="S65" s="80"/>
      <c r="T65" s="80"/>
      <c r="U65" s="80"/>
      <c r="V65" s="80"/>
      <c r="W65" s="80"/>
      <c r="X65" s="80"/>
      <c r="Y65" s="80"/>
      <c r="Z65" s="80"/>
      <c r="AA65" s="80"/>
      <c r="AB65" s="80"/>
      <c r="AC65" s="80"/>
      <c r="AD65" s="80"/>
      <c r="AE65" s="80"/>
      <c r="AF65" s="80"/>
      <c r="AG65" s="80"/>
      <c r="AH65" s="80"/>
      <c r="AI65" s="80"/>
      <c r="AJ65" s="80"/>
    </row>
    <row r="66" spans="1:36" s="81" customFormat="1" ht="24" hidden="1" outlineLevel="1" x14ac:dyDescent="0.2">
      <c r="A66" s="325"/>
      <c r="B66" s="256"/>
      <c r="C66" s="308"/>
      <c r="D66" s="262"/>
      <c r="E66" s="266"/>
      <c r="F66" s="262"/>
      <c r="G66" s="82" t="s">
        <v>78</v>
      </c>
      <c r="H66" s="150" t="s">
        <v>45</v>
      </c>
      <c r="I66" s="153">
        <f>D65*0.7</f>
        <v>0.7</v>
      </c>
      <c r="J66" s="85">
        <v>40</v>
      </c>
      <c r="K66" s="83">
        <f t="shared" si="7"/>
        <v>28</v>
      </c>
      <c r="L66" s="315"/>
      <c r="M66" s="80"/>
      <c r="N66" s="80"/>
      <c r="O66" s="80"/>
      <c r="P66" s="80"/>
      <c r="Q66" s="80"/>
      <c r="R66" s="80"/>
      <c r="S66" s="80"/>
      <c r="T66" s="80"/>
      <c r="U66" s="80"/>
      <c r="V66" s="80"/>
      <c r="W66" s="80"/>
      <c r="X66" s="80"/>
      <c r="Y66" s="80"/>
      <c r="Z66" s="80"/>
      <c r="AA66" s="80"/>
      <c r="AB66" s="80"/>
      <c r="AC66" s="80"/>
      <c r="AD66" s="80"/>
      <c r="AE66" s="80"/>
      <c r="AF66" s="80"/>
      <c r="AG66" s="80"/>
      <c r="AH66" s="80"/>
      <c r="AI66" s="80"/>
      <c r="AJ66" s="80"/>
    </row>
    <row r="67" spans="1:36" s="81" customFormat="1" ht="12.75" hidden="1" customHeight="1" outlineLevel="1" x14ac:dyDescent="0.2">
      <c r="A67" s="325"/>
      <c r="B67" s="256"/>
      <c r="C67" s="308"/>
      <c r="D67" s="262"/>
      <c r="E67" s="266"/>
      <c r="F67" s="262"/>
      <c r="G67" s="82" t="s">
        <v>79</v>
      </c>
      <c r="H67" s="150" t="s">
        <v>45</v>
      </c>
      <c r="I67" s="153">
        <f>D65*2</f>
        <v>2</v>
      </c>
      <c r="J67" s="85">
        <v>60</v>
      </c>
      <c r="K67" s="83">
        <f t="shared" si="7"/>
        <v>120</v>
      </c>
      <c r="L67" s="315"/>
      <c r="M67" s="80"/>
      <c r="N67" s="80"/>
      <c r="O67" s="80"/>
      <c r="P67" s="80"/>
      <c r="Q67" s="80"/>
      <c r="R67" s="80"/>
      <c r="S67" s="80"/>
      <c r="T67" s="80"/>
      <c r="U67" s="80"/>
      <c r="V67" s="80"/>
      <c r="W67" s="80"/>
      <c r="X67" s="80"/>
      <c r="Y67" s="80"/>
      <c r="Z67" s="80"/>
      <c r="AA67" s="80"/>
      <c r="AB67" s="80"/>
      <c r="AC67" s="80"/>
      <c r="AD67" s="80"/>
      <c r="AE67" s="80"/>
      <c r="AF67" s="80"/>
      <c r="AG67" s="80"/>
      <c r="AH67" s="80"/>
      <c r="AI67" s="80"/>
      <c r="AJ67" s="80"/>
    </row>
    <row r="68" spans="1:36" s="81" customFormat="1" hidden="1" outlineLevel="1" x14ac:dyDescent="0.2">
      <c r="A68" s="325"/>
      <c r="B68" s="256"/>
      <c r="C68" s="308"/>
      <c r="D68" s="262"/>
      <c r="E68" s="266"/>
      <c r="F68" s="262"/>
      <c r="G68" s="82" t="s">
        <v>109</v>
      </c>
      <c r="H68" s="150" t="s">
        <v>71</v>
      </c>
      <c r="I68" s="153">
        <f>D65*6</f>
        <v>6</v>
      </c>
      <c r="J68" s="85">
        <v>0.3</v>
      </c>
      <c r="K68" s="83">
        <f t="shared" si="7"/>
        <v>1.7999999999999998</v>
      </c>
      <c r="L68" s="315"/>
      <c r="M68" s="80"/>
      <c r="N68" s="80"/>
      <c r="O68" s="80"/>
      <c r="P68" s="80"/>
      <c r="Q68" s="80"/>
      <c r="R68" s="80"/>
      <c r="S68" s="80"/>
      <c r="T68" s="80"/>
      <c r="U68" s="80"/>
      <c r="V68" s="80"/>
      <c r="W68" s="80"/>
      <c r="X68" s="80"/>
      <c r="Y68" s="80"/>
      <c r="Z68" s="80"/>
      <c r="AA68" s="80"/>
      <c r="AB68" s="80"/>
      <c r="AC68" s="80"/>
      <c r="AD68" s="80"/>
      <c r="AE68" s="80"/>
      <c r="AF68" s="80"/>
      <c r="AG68" s="80"/>
      <c r="AH68" s="80"/>
      <c r="AI68" s="80"/>
      <c r="AJ68" s="80"/>
    </row>
    <row r="69" spans="1:36" s="81" customFormat="1" hidden="1" outlineLevel="1" x14ac:dyDescent="0.2">
      <c r="A69" s="325"/>
      <c r="B69" s="256"/>
      <c r="C69" s="308"/>
      <c r="D69" s="262"/>
      <c r="E69" s="266"/>
      <c r="F69" s="262"/>
      <c r="G69" s="82" t="s">
        <v>110</v>
      </c>
      <c r="H69" s="150" t="s">
        <v>71</v>
      </c>
      <c r="I69" s="153">
        <f>D65*14</f>
        <v>14</v>
      </c>
      <c r="J69" s="85">
        <v>0.33</v>
      </c>
      <c r="K69" s="83">
        <f t="shared" si="7"/>
        <v>4.62</v>
      </c>
      <c r="L69" s="315"/>
      <c r="M69" s="80"/>
      <c r="N69" s="80"/>
      <c r="O69" s="80"/>
      <c r="P69" s="80"/>
      <c r="Q69" s="80"/>
      <c r="R69" s="80"/>
      <c r="S69" s="80"/>
      <c r="T69" s="80"/>
      <c r="U69" s="80"/>
      <c r="V69" s="80"/>
      <c r="W69" s="80"/>
      <c r="X69" s="80"/>
      <c r="Y69" s="80"/>
      <c r="Z69" s="80"/>
      <c r="AA69" s="80"/>
      <c r="AB69" s="80"/>
      <c r="AC69" s="80"/>
      <c r="AD69" s="80"/>
      <c r="AE69" s="80"/>
      <c r="AF69" s="80"/>
      <c r="AG69" s="80"/>
      <c r="AH69" s="80"/>
      <c r="AI69" s="80"/>
      <c r="AJ69" s="80"/>
    </row>
    <row r="70" spans="1:36" s="81" customFormat="1" hidden="1" outlineLevel="1" x14ac:dyDescent="0.2">
      <c r="A70" s="325"/>
      <c r="B70" s="256"/>
      <c r="C70" s="308"/>
      <c r="D70" s="262"/>
      <c r="E70" s="266"/>
      <c r="F70" s="262"/>
      <c r="G70" s="82" t="s">
        <v>80</v>
      </c>
      <c r="H70" s="150" t="s">
        <v>42</v>
      </c>
      <c r="I70" s="153">
        <f>D65*0.5</f>
        <v>0.5</v>
      </c>
      <c r="J70" s="85">
        <v>45</v>
      </c>
      <c r="K70" s="83">
        <f t="shared" si="7"/>
        <v>22.5</v>
      </c>
      <c r="L70" s="315"/>
      <c r="M70" s="80"/>
      <c r="N70" s="80"/>
      <c r="O70" s="80"/>
      <c r="P70" s="80"/>
      <c r="Q70" s="80"/>
      <c r="R70" s="80"/>
      <c r="S70" s="80"/>
      <c r="T70" s="80"/>
      <c r="U70" s="80"/>
      <c r="V70" s="80"/>
      <c r="W70" s="80"/>
      <c r="X70" s="80"/>
      <c r="Y70" s="80"/>
      <c r="Z70" s="80"/>
      <c r="AA70" s="80"/>
      <c r="AB70" s="80"/>
      <c r="AC70" s="80"/>
      <c r="AD70" s="80"/>
      <c r="AE70" s="80"/>
      <c r="AF70" s="80"/>
      <c r="AG70" s="80"/>
      <c r="AH70" s="80"/>
      <c r="AI70" s="80"/>
      <c r="AJ70" s="80"/>
    </row>
    <row r="71" spans="1:36" s="81" customFormat="1" hidden="1" outlineLevel="1" x14ac:dyDescent="0.2">
      <c r="A71" s="325"/>
      <c r="B71" s="256"/>
      <c r="C71" s="308"/>
      <c r="D71" s="262"/>
      <c r="E71" s="266"/>
      <c r="F71" s="262"/>
      <c r="G71" s="82" t="s">
        <v>81</v>
      </c>
      <c r="H71" s="150" t="s">
        <v>45</v>
      </c>
      <c r="I71" s="153">
        <f>D65*0.75</f>
        <v>0.75</v>
      </c>
      <c r="J71" s="85">
        <v>4</v>
      </c>
      <c r="K71" s="83">
        <f t="shared" si="7"/>
        <v>3</v>
      </c>
      <c r="L71" s="315"/>
      <c r="M71" s="80"/>
      <c r="N71" s="80"/>
      <c r="O71" s="80"/>
      <c r="P71" s="80"/>
      <c r="Q71" s="80"/>
      <c r="R71" s="80"/>
      <c r="S71" s="80"/>
      <c r="T71" s="80"/>
      <c r="U71" s="80"/>
      <c r="V71" s="80"/>
      <c r="W71" s="80"/>
      <c r="X71" s="80"/>
      <c r="Y71" s="80"/>
      <c r="Z71" s="80"/>
      <c r="AA71" s="80"/>
      <c r="AB71" s="80"/>
      <c r="AC71" s="80"/>
      <c r="AD71" s="80"/>
      <c r="AE71" s="80"/>
      <c r="AF71" s="80"/>
      <c r="AG71" s="80"/>
      <c r="AH71" s="80"/>
      <c r="AI71" s="80"/>
      <c r="AJ71" s="80"/>
    </row>
    <row r="72" spans="1:36" s="81" customFormat="1" hidden="1" outlineLevel="1" x14ac:dyDescent="0.2">
      <c r="A72" s="325"/>
      <c r="B72" s="256"/>
      <c r="C72" s="308"/>
      <c r="D72" s="262"/>
      <c r="E72" s="266"/>
      <c r="F72" s="262"/>
      <c r="G72" s="82" t="s">
        <v>82</v>
      </c>
      <c r="H72" s="150" t="s">
        <v>71</v>
      </c>
      <c r="I72" s="153">
        <f>D65*1.6</f>
        <v>1.6</v>
      </c>
      <c r="J72" s="85">
        <v>2.5</v>
      </c>
      <c r="K72" s="83">
        <f t="shared" si="7"/>
        <v>4</v>
      </c>
      <c r="L72" s="315"/>
      <c r="M72" s="80"/>
      <c r="N72" s="80"/>
      <c r="O72" s="80"/>
      <c r="P72" s="80"/>
      <c r="Q72" s="80"/>
      <c r="R72" s="80"/>
      <c r="S72" s="80"/>
      <c r="T72" s="80"/>
      <c r="U72" s="80"/>
      <c r="V72" s="80"/>
      <c r="W72" s="80"/>
      <c r="X72" s="80"/>
      <c r="Y72" s="80"/>
      <c r="Z72" s="80"/>
      <c r="AA72" s="80"/>
      <c r="AB72" s="80"/>
      <c r="AC72" s="80"/>
      <c r="AD72" s="80"/>
      <c r="AE72" s="80"/>
      <c r="AF72" s="80"/>
      <c r="AG72" s="80"/>
      <c r="AH72" s="80"/>
      <c r="AI72" s="80"/>
      <c r="AJ72" s="80"/>
    </row>
    <row r="73" spans="1:36" s="81" customFormat="1" hidden="1" outlineLevel="1" x14ac:dyDescent="0.2">
      <c r="A73" s="325"/>
      <c r="B73" s="256"/>
      <c r="C73" s="308"/>
      <c r="D73" s="262"/>
      <c r="E73" s="266"/>
      <c r="F73" s="262"/>
      <c r="G73" s="82" t="s">
        <v>83</v>
      </c>
      <c r="H73" s="150" t="s">
        <v>45</v>
      </c>
      <c r="I73" s="153">
        <f>D65*1.2</f>
        <v>1.2</v>
      </c>
      <c r="J73" s="85">
        <v>4</v>
      </c>
      <c r="K73" s="83">
        <f t="shared" si="7"/>
        <v>4.8</v>
      </c>
      <c r="L73" s="315"/>
      <c r="M73" s="80"/>
      <c r="N73" s="80"/>
      <c r="O73" s="80"/>
      <c r="P73" s="80"/>
      <c r="Q73" s="80"/>
      <c r="R73" s="80"/>
      <c r="S73" s="80"/>
      <c r="T73" s="80"/>
      <c r="U73" s="80"/>
      <c r="V73" s="80"/>
      <c r="W73" s="80"/>
      <c r="X73" s="80"/>
      <c r="Y73" s="80"/>
      <c r="Z73" s="80"/>
      <c r="AA73" s="80"/>
      <c r="AB73" s="80"/>
      <c r="AC73" s="80"/>
      <c r="AD73" s="80"/>
      <c r="AE73" s="80"/>
      <c r="AF73" s="80"/>
      <c r="AG73" s="80"/>
      <c r="AH73" s="80"/>
      <c r="AI73" s="80"/>
      <c r="AJ73" s="80"/>
    </row>
    <row r="74" spans="1:36" s="81" customFormat="1" hidden="1" outlineLevel="1" x14ac:dyDescent="0.2">
      <c r="A74" s="325"/>
      <c r="B74" s="256"/>
      <c r="C74" s="308"/>
      <c r="D74" s="262"/>
      <c r="E74" s="266"/>
      <c r="F74" s="262"/>
      <c r="G74" s="82" t="s">
        <v>84</v>
      </c>
      <c r="H74" s="150" t="s">
        <v>85</v>
      </c>
      <c r="I74" s="153">
        <f>D65*0.11</f>
        <v>0.11</v>
      </c>
      <c r="J74" s="85">
        <v>42</v>
      </c>
      <c r="K74" s="83">
        <f t="shared" si="7"/>
        <v>4.62</v>
      </c>
      <c r="L74" s="315"/>
      <c r="M74" s="80"/>
      <c r="N74" s="80"/>
      <c r="O74" s="80"/>
      <c r="P74" s="80"/>
      <c r="Q74" s="80"/>
      <c r="R74" s="80"/>
      <c r="S74" s="80"/>
      <c r="T74" s="80"/>
      <c r="U74" s="80"/>
      <c r="V74" s="80"/>
      <c r="W74" s="80"/>
      <c r="X74" s="80"/>
      <c r="Y74" s="80"/>
      <c r="Z74" s="80"/>
      <c r="AA74" s="80"/>
      <c r="AB74" s="80"/>
      <c r="AC74" s="80"/>
      <c r="AD74" s="80"/>
      <c r="AE74" s="80"/>
      <c r="AF74" s="80"/>
      <c r="AG74" s="80"/>
      <c r="AH74" s="80"/>
      <c r="AI74" s="80"/>
      <c r="AJ74" s="80"/>
    </row>
    <row r="75" spans="1:36" s="81" customFormat="1" ht="12.75" hidden="1" outlineLevel="1" thickBot="1" x14ac:dyDescent="0.25">
      <c r="A75" s="269"/>
      <c r="B75" s="257"/>
      <c r="C75" s="271"/>
      <c r="D75" s="263"/>
      <c r="E75" s="267"/>
      <c r="F75" s="263"/>
      <c r="G75" s="136" t="s">
        <v>86</v>
      </c>
      <c r="H75" s="151" t="s">
        <v>43</v>
      </c>
      <c r="I75" s="154">
        <f>D65</f>
        <v>1</v>
      </c>
      <c r="J75" s="137">
        <v>78</v>
      </c>
      <c r="K75" s="138">
        <f t="shared" si="7"/>
        <v>78</v>
      </c>
      <c r="L75" s="279"/>
      <c r="M75" s="80"/>
      <c r="N75" s="80"/>
      <c r="O75" s="80"/>
      <c r="P75" s="80"/>
      <c r="Q75" s="80"/>
      <c r="R75" s="80"/>
      <c r="S75" s="80"/>
      <c r="T75" s="80"/>
      <c r="U75" s="80"/>
      <c r="V75" s="80"/>
      <c r="W75" s="80"/>
      <c r="X75" s="80"/>
      <c r="Y75" s="80"/>
      <c r="Z75" s="80"/>
      <c r="AA75" s="80"/>
      <c r="AB75" s="80"/>
      <c r="AC75" s="80"/>
      <c r="AD75" s="80"/>
      <c r="AE75" s="80"/>
      <c r="AF75" s="80"/>
      <c r="AG75" s="80"/>
      <c r="AH75" s="80"/>
      <c r="AI75" s="80"/>
      <c r="AJ75" s="80"/>
    </row>
    <row r="76" spans="1:36" s="81" customFormat="1" hidden="1" outlineLevel="1" x14ac:dyDescent="0.2">
      <c r="A76" s="268">
        <v>4</v>
      </c>
      <c r="B76" s="255" t="s">
        <v>140</v>
      </c>
      <c r="C76" s="270" t="s">
        <v>43</v>
      </c>
      <c r="D76" s="261">
        <v>1</v>
      </c>
      <c r="E76" s="265">
        <v>480</v>
      </c>
      <c r="F76" s="261">
        <f>E76*D76</f>
        <v>480</v>
      </c>
      <c r="G76" s="134" t="s">
        <v>87</v>
      </c>
      <c r="H76" s="149" t="s">
        <v>43</v>
      </c>
      <c r="I76" s="152">
        <f>D76*2.2*1.2</f>
        <v>2.64</v>
      </c>
      <c r="J76" s="135">
        <v>105</v>
      </c>
      <c r="K76" s="147">
        <f t="shared" ref="K76:K88" si="9">J76*I76</f>
        <v>277.2</v>
      </c>
      <c r="L76" s="278">
        <f>SUM(K76:K88,F76)</f>
        <v>1106.73</v>
      </c>
      <c r="M76" s="80"/>
      <c r="N76" s="80"/>
      <c r="O76" s="80"/>
      <c r="P76" s="80"/>
      <c r="Q76" s="80"/>
      <c r="R76" s="80"/>
      <c r="S76" s="80"/>
      <c r="T76" s="80"/>
      <c r="U76" s="80"/>
      <c r="V76" s="80"/>
      <c r="W76" s="80"/>
      <c r="X76" s="80"/>
      <c r="Y76" s="80"/>
      <c r="Z76" s="80"/>
      <c r="AA76" s="80"/>
      <c r="AB76" s="80"/>
      <c r="AC76" s="80"/>
      <c r="AD76" s="80"/>
      <c r="AE76" s="80"/>
      <c r="AF76" s="80"/>
      <c r="AG76" s="80"/>
      <c r="AH76" s="80"/>
      <c r="AI76" s="80"/>
      <c r="AJ76" s="80"/>
    </row>
    <row r="77" spans="1:36" s="81" customFormat="1" hidden="1" outlineLevel="1" x14ac:dyDescent="0.2">
      <c r="A77" s="325"/>
      <c r="B77" s="256"/>
      <c r="C77" s="308"/>
      <c r="D77" s="262"/>
      <c r="E77" s="266"/>
      <c r="F77" s="262"/>
      <c r="G77" s="82" t="s">
        <v>141</v>
      </c>
      <c r="H77" s="150" t="s">
        <v>45</v>
      </c>
      <c r="I77" s="153">
        <f>D76*2.2</f>
        <v>2.2000000000000002</v>
      </c>
      <c r="J77" s="85">
        <v>40</v>
      </c>
      <c r="K77" s="83">
        <f t="shared" si="9"/>
        <v>88</v>
      </c>
      <c r="L77" s="315"/>
      <c r="M77" s="80"/>
      <c r="N77" s="80"/>
      <c r="O77" s="80"/>
      <c r="P77" s="80"/>
      <c r="Q77" s="80"/>
      <c r="R77" s="80"/>
      <c r="S77" s="80"/>
      <c r="T77" s="80"/>
      <c r="U77" s="80"/>
      <c r="V77" s="80"/>
      <c r="W77" s="80"/>
      <c r="X77" s="80"/>
      <c r="Y77" s="80"/>
      <c r="Z77" s="80"/>
      <c r="AA77" s="80"/>
      <c r="AB77" s="80"/>
      <c r="AC77" s="80"/>
      <c r="AD77" s="80"/>
      <c r="AE77" s="80"/>
      <c r="AF77" s="80"/>
      <c r="AG77" s="80"/>
      <c r="AH77" s="80"/>
      <c r="AI77" s="80"/>
      <c r="AJ77" s="80"/>
    </row>
    <row r="78" spans="1:36" s="81" customFormat="1" hidden="1" outlineLevel="1" x14ac:dyDescent="0.2">
      <c r="A78" s="325"/>
      <c r="B78" s="256"/>
      <c r="C78" s="308"/>
      <c r="D78" s="262"/>
      <c r="E78" s="266"/>
      <c r="F78" s="262"/>
      <c r="G78" s="82" t="s">
        <v>142</v>
      </c>
      <c r="H78" s="150" t="s">
        <v>71</v>
      </c>
      <c r="I78" s="153">
        <f>D76*2</f>
        <v>2</v>
      </c>
      <c r="J78" s="85">
        <v>60</v>
      </c>
      <c r="K78" s="83">
        <f t="shared" si="9"/>
        <v>120</v>
      </c>
      <c r="L78" s="315"/>
      <c r="M78" s="80"/>
      <c r="N78" s="80"/>
      <c r="O78" s="80"/>
      <c r="P78" s="80"/>
      <c r="Q78" s="80"/>
      <c r="R78" s="80"/>
      <c r="S78" s="80"/>
      <c r="T78" s="80"/>
      <c r="U78" s="80"/>
      <c r="V78" s="80"/>
      <c r="W78" s="80"/>
      <c r="X78" s="80"/>
      <c r="Y78" s="80"/>
      <c r="Z78" s="80"/>
      <c r="AA78" s="80"/>
      <c r="AB78" s="80"/>
      <c r="AC78" s="80"/>
      <c r="AD78" s="80"/>
      <c r="AE78" s="80"/>
      <c r="AF78" s="80"/>
      <c r="AG78" s="80"/>
      <c r="AH78" s="80"/>
      <c r="AI78" s="80"/>
      <c r="AJ78" s="80"/>
    </row>
    <row r="79" spans="1:36" s="81" customFormat="1" hidden="1" outlineLevel="1" x14ac:dyDescent="0.2">
      <c r="A79" s="325"/>
      <c r="B79" s="256"/>
      <c r="C79" s="308"/>
      <c r="D79" s="262"/>
      <c r="E79" s="266"/>
      <c r="F79" s="262"/>
      <c r="G79" s="82" t="s">
        <v>143</v>
      </c>
      <c r="H79" s="150" t="s">
        <v>71</v>
      </c>
      <c r="I79" s="153">
        <f>D76*0.9</f>
        <v>0.9</v>
      </c>
      <c r="J79" s="85">
        <v>8</v>
      </c>
      <c r="K79" s="83">
        <f t="shared" si="9"/>
        <v>7.2</v>
      </c>
      <c r="L79" s="315"/>
      <c r="M79" s="80"/>
      <c r="N79" s="80"/>
      <c r="O79" s="80"/>
      <c r="P79" s="80"/>
      <c r="Q79" s="80"/>
      <c r="R79" s="80"/>
      <c r="S79" s="80"/>
      <c r="T79" s="80"/>
      <c r="U79" s="80"/>
      <c r="V79" s="80"/>
      <c r="W79" s="80"/>
      <c r="X79" s="80"/>
      <c r="Y79" s="80"/>
      <c r="Z79" s="80"/>
      <c r="AA79" s="80"/>
      <c r="AB79" s="80"/>
      <c r="AC79" s="80"/>
      <c r="AD79" s="80"/>
      <c r="AE79" s="80"/>
      <c r="AF79" s="80"/>
      <c r="AG79" s="80"/>
      <c r="AH79" s="80"/>
      <c r="AI79" s="80"/>
      <c r="AJ79" s="80"/>
    </row>
    <row r="80" spans="1:36" s="81" customFormat="1" hidden="1" outlineLevel="1" x14ac:dyDescent="0.2">
      <c r="A80" s="325"/>
      <c r="B80" s="256"/>
      <c r="C80" s="308"/>
      <c r="D80" s="262"/>
      <c r="E80" s="266"/>
      <c r="F80" s="262"/>
      <c r="G80" s="82" t="s">
        <v>83</v>
      </c>
      <c r="H80" s="150" t="s">
        <v>45</v>
      </c>
      <c r="I80" s="153">
        <f>D76*1</f>
        <v>1</v>
      </c>
      <c r="J80" s="85">
        <v>4</v>
      </c>
      <c r="K80" s="83">
        <f>J80*I80</f>
        <v>4</v>
      </c>
      <c r="L80" s="315"/>
      <c r="M80" s="80"/>
      <c r="N80" s="80"/>
      <c r="O80" s="80"/>
      <c r="P80" s="80"/>
      <c r="Q80" s="80"/>
      <c r="R80" s="80"/>
      <c r="S80" s="80"/>
      <c r="T80" s="80"/>
      <c r="U80" s="80"/>
      <c r="V80" s="80"/>
      <c r="W80" s="80"/>
      <c r="X80" s="80"/>
      <c r="Y80" s="80"/>
      <c r="Z80" s="80"/>
      <c r="AA80" s="80"/>
      <c r="AB80" s="80"/>
      <c r="AC80" s="80"/>
      <c r="AD80" s="80"/>
      <c r="AE80" s="80"/>
      <c r="AF80" s="80"/>
      <c r="AG80" s="80"/>
      <c r="AH80" s="80"/>
      <c r="AI80" s="80"/>
      <c r="AJ80" s="80"/>
    </row>
    <row r="81" spans="1:36" s="81" customFormat="1" hidden="1" outlineLevel="1" x14ac:dyDescent="0.2">
      <c r="A81" s="325"/>
      <c r="B81" s="256"/>
      <c r="C81" s="308"/>
      <c r="D81" s="262"/>
      <c r="E81" s="266"/>
      <c r="F81" s="262"/>
      <c r="G81" s="82" t="s">
        <v>82</v>
      </c>
      <c r="H81" s="150" t="s">
        <v>71</v>
      </c>
      <c r="I81" s="153">
        <f>D76*1.6</f>
        <v>1.6</v>
      </c>
      <c r="J81" s="85">
        <v>2.5</v>
      </c>
      <c r="K81" s="83">
        <f>J81*I81</f>
        <v>4</v>
      </c>
      <c r="L81" s="315"/>
      <c r="M81" s="80"/>
      <c r="N81" s="80"/>
      <c r="O81" s="80"/>
      <c r="P81" s="80"/>
      <c r="Q81" s="80"/>
      <c r="R81" s="80"/>
      <c r="S81" s="80"/>
      <c r="T81" s="80"/>
      <c r="U81" s="80"/>
      <c r="V81" s="80"/>
      <c r="W81" s="80"/>
      <c r="X81" s="80"/>
      <c r="Y81" s="80"/>
      <c r="Z81" s="80"/>
      <c r="AA81" s="80"/>
      <c r="AB81" s="80"/>
      <c r="AC81" s="80"/>
      <c r="AD81" s="80"/>
      <c r="AE81" s="80"/>
      <c r="AF81" s="80"/>
      <c r="AG81" s="80"/>
      <c r="AH81" s="80"/>
      <c r="AI81" s="80"/>
      <c r="AJ81" s="80"/>
    </row>
    <row r="82" spans="1:36" s="81" customFormat="1" hidden="1" outlineLevel="1" x14ac:dyDescent="0.2">
      <c r="A82" s="325"/>
      <c r="B82" s="256"/>
      <c r="C82" s="308"/>
      <c r="D82" s="262"/>
      <c r="E82" s="266"/>
      <c r="F82" s="262"/>
      <c r="G82" s="82" t="s">
        <v>144</v>
      </c>
      <c r="H82" s="150" t="s">
        <v>71</v>
      </c>
      <c r="I82" s="153">
        <f>D76*1.8</f>
        <v>1.8</v>
      </c>
      <c r="J82" s="85">
        <v>0.2</v>
      </c>
      <c r="K82" s="83">
        <f>J82*I82</f>
        <v>0.36000000000000004</v>
      </c>
      <c r="L82" s="315"/>
      <c r="M82" s="80"/>
      <c r="N82" s="80"/>
      <c r="O82" s="80"/>
      <c r="P82" s="80"/>
      <c r="Q82" s="80"/>
      <c r="R82" s="80"/>
      <c r="S82" s="80"/>
      <c r="T82" s="80"/>
      <c r="U82" s="80"/>
      <c r="V82" s="80"/>
      <c r="W82" s="80"/>
      <c r="X82" s="80"/>
      <c r="Y82" s="80"/>
      <c r="Z82" s="80"/>
      <c r="AA82" s="80"/>
      <c r="AB82" s="80"/>
      <c r="AC82" s="80"/>
      <c r="AD82" s="80"/>
      <c r="AE82" s="80"/>
      <c r="AF82" s="80"/>
      <c r="AG82" s="80"/>
      <c r="AH82" s="80"/>
      <c r="AI82" s="80"/>
      <c r="AJ82" s="80"/>
    </row>
    <row r="83" spans="1:36" s="81" customFormat="1" hidden="1" outlineLevel="1" x14ac:dyDescent="0.2">
      <c r="A83" s="325"/>
      <c r="B83" s="256"/>
      <c r="C83" s="308"/>
      <c r="D83" s="262"/>
      <c r="E83" s="266"/>
      <c r="F83" s="262"/>
      <c r="G83" s="82" t="s">
        <v>109</v>
      </c>
      <c r="H83" s="150" t="s">
        <v>71</v>
      </c>
      <c r="I83" s="153">
        <f>D76*8</f>
        <v>8</v>
      </c>
      <c r="J83" s="85">
        <v>0.2</v>
      </c>
      <c r="K83" s="83">
        <f t="shared" si="9"/>
        <v>1.6</v>
      </c>
      <c r="L83" s="315"/>
      <c r="M83" s="80"/>
      <c r="N83" s="80"/>
      <c r="O83" s="80"/>
      <c r="P83" s="80"/>
      <c r="Q83" s="80"/>
      <c r="R83" s="80"/>
      <c r="S83" s="80"/>
      <c r="T83" s="80"/>
      <c r="U83" s="80"/>
      <c r="V83" s="80"/>
      <c r="W83" s="80"/>
      <c r="X83" s="80"/>
      <c r="Y83" s="80"/>
      <c r="Z83" s="80"/>
      <c r="AA83" s="80"/>
      <c r="AB83" s="80"/>
      <c r="AC83" s="80"/>
      <c r="AD83" s="80"/>
      <c r="AE83" s="80"/>
      <c r="AF83" s="80"/>
      <c r="AG83" s="80"/>
      <c r="AH83" s="80"/>
      <c r="AI83" s="80"/>
      <c r="AJ83" s="80"/>
    </row>
    <row r="84" spans="1:36" s="81" customFormat="1" hidden="1" outlineLevel="1" x14ac:dyDescent="0.2">
      <c r="A84" s="325"/>
      <c r="B84" s="256"/>
      <c r="C84" s="308"/>
      <c r="D84" s="262"/>
      <c r="E84" s="266"/>
      <c r="F84" s="262"/>
      <c r="G84" s="82" t="s">
        <v>110</v>
      </c>
      <c r="H84" s="150" t="s">
        <v>71</v>
      </c>
      <c r="I84" s="153">
        <f>D76*16</f>
        <v>16</v>
      </c>
      <c r="J84" s="85">
        <v>0.2</v>
      </c>
      <c r="K84" s="83">
        <f t="shared" si="9"/>
        <v>3.2</v>
      </c>
      <c r="L84" s="315"/>
      <c r="M84" s="80"/>
      <c r="N84" s="80"/>
      <c r="O84" s="80"/>
      <c r="P84" s="80"/>
      <c r="Q84" s="80"/>
      <c r="R84" s="80"/>
      <c r="S84" s="80"/>
      <c r="T84" s="80"/>
      <c r="U84" s="80"/>
      <c r="V84" s="80"/>
      <c r="W84" s="80"/>
      <c r="X84" s="80"/>
      <c r="Y84" s="80"/>
      <c r="Z84" s="80"/>
      <c r="AA84" s="80"/>
      <c r="AB84" s="80"/>
      <c r="AC84" s="80"/>
      <c r="AD84" s="80"/>
      <c r="AE84" s="80"/>
      <c r="AF84" s="80"/>
      <c r="AG84" s="80"/>
      <c r="AH84" s="80"/>
      <c r="AI84" s="80"/>
      <c r="AJ84" s="80"/>
    </row>
    <row r="85" spans="1:36" s="81" customFormat="1" hidden="1" outlineLevel="1" x14ac:dyDescent="0.2">
      <c r="A85" s="325"/>
      <c r="B85" s="256"/>
      <c r="C85" s="308"/>
      <c r="D85" s="262"/>
      <c r="E85" s="266"/>
      <c r="F85" s="262"/>
      <c r="G85" s="82" t="s">
        <v>80</v>
      </c>
      <c r="H85" s="150" t="s">
        <v>42</v>
      </c>
      <c r="I85" s="153">
        <f>D76*0.75</f>
        <v>0.75</v>
      </c>
      <c r="J85" s="85">
        <v>45</v>
      </c>
      <c r="K85" s="83">
        <f t="shared" si="9"/>
        <v>33.75</v>
      </c>
      <c r="L85" s="315"/>
      <c r="M85" s="80"/>
      <c r="N85" s="80"/>
      <c r="O85" s="80"/>
      <c r="P85" s="80"/>
      <c r="Q85" s="80"/>
      <c r="R85" s="80"/>
      <c r="S85" s="80"/>
      <c r="T85" s="80"/>
      <c r="U85" s="80"/>
      <c r="V85" s="80"/>
      <c r="W85" s="80"/>
      <c r="X85" s="80"/>
      <c r="Y85" s="80"/>
      <c r="Z85" s="80"/>
      <c r="AA85" s="80"/>
      <c r="AB85" s="80"/>
      <c r="AC85" s="80"/>
      <c r="AD85" s="80"/>
      <c r="AE85" s="80"/>
      <c r="AF85" s="80"/>
      <c r="AG85" s="80"/>
      <c r="AH85" s="80"/>
      <c r="AI85" s="80"/>
      <c r="AJ85" s="80"/>
    </row>
    <row r="86" spans="1:36" s="81" customFormat="1" hidden="1" outlineLevel="1" x14ac:dyDescent="0.2">
      <c r="A86" s="325"/>
      <c r="B86" s="256"/>
      <c r="C86" s="308"/>
      <c r="D86" s="262"/>
      <c r="E86" s="266"/>
      <c r="F86" s="262"/>
      <c r="G86" s="82" t="s">
        <v>81</v>
      </c>
      <c r="H86" s="150" t="s">
        <v>45</v>
      </c>
      <c r="I86" s="153">
        <f>D76*1.2</f>
        <v>1.2</v>
      </c>
      <c r="J86" s="85">
        <v>4</v>
      </c>
      <c r="K86" s="83">
        <f t="shared" si="9"/>
        <v>4.8</v>
      </c>
      <c r="L86" s="315"/>
      <c r="M86" s="80"/>
      <c r="N86" s="80"/>
      <c r="O86" s="80"/>
      <c r="P86" s="80"/>
      <c r="Q86" s="80"/>
      <c r="R86" s="80"/>
      <c r="S86" s="80"/>
      <c r="T86" s="80"/>
      <c r="U86" s="80"/>
      <c r="V86" s="80"/>
      <c r="W86" s="80"/>
      <c r="X86" s="80"/>
      <c r="Y86" s="80"/>
      <c r="Z86" s="80"/>
      <c r="AA86" s="80"/>
      <c r="AB86" s="80"/>
      <c r="AC86" s="80"/>
      <c r="AD86" s="80"/>
      <c r="AE86" s="80"/>
      <c r="AF86" s="80"/>
      <c r="AG86" s="80"/>
      <c r="AH86" s="80"/>
      <c r="AI86" s="80"/>
      <c r="AJ86" s="80"/>
    </row>
    <row r="87" spans="1:36" s="81" customFormat="1" hidden="1" outlineLevel="1" x14ac:dyDescent="0.2">
      <c r="A87" s="325"/>
      <c r="B87" s="256"/>
      <c r="C87" s="308"/>
      <c r="D87" s="262"/>
      <c r="E87" s="266"/>
      <c r="F87" s="262"/>
      <c r="G87" s="82" t="s">
        <v>84</v>
      </c>
      <c r="H87" s="150" t="s">
        <v>85</v>
      </c>
      <c r="I87" s="153">
        <f>D76*0.11</f>
        <v>0.11</v>
      </c>
      <c r="J87" s="85">
        <v>42</v>
      </c>
      <c r="K87" s="83">
        <f t="shared" si="9"/>
        <v>4.62</v>
      </c>
      <c r="L87" s="315"/>
      <c r="M87" s="80"/>
      <c r="N87" s="80"/>
      <c r="O87" s="80"/>
      <c r="P87" s="80"/>
      <c r="Q87" s="80"/>
      <c r="R87" s="80"/>
      <c r="S87" s="80"/>
      <c r="T87" s="80"/>
      <c r="U87" s="80"/>
      <c r="V87" s="80"/>
      <c r="W87" s="80"/>
      <c r="X87" s="80"/>
      <c r="Y87" s="80"/>
      <c r="Z87" s="80"/>
      <c r="AA87" s="80"/>
      <c r="AB87" s="80"/>
      <c r="AC87" s="80"/>
      <c r="AD87" s="80"/>
      <c r="AE87" s="80"/>
      <c r="AF87" s="80"/>
      <c r="AG87" s="80"/>
      <c r="AH87" s="80"/>
      <c r="AI87" s="80"/>
      <c r="AJ87" s="80"/>
    </row>
    <row r="88" spans="1:36" s="81" customFormat="1" ht="12.75" hidden="1" outlineLevel="1" thickBot="1" x14ac:dyDescent="0.25">
      <c r="A88" s="269"/>
      <c r="B88" s="257"/>
      <c r="C88" s="271"/>
      <c r="D88" s="263"/>
      <c r="E88" s="267"/>
      <c r="F88" s="263"/>
      <c r="G88" s="136" t="s">
        <v>86</v>
      </c>
      <c r="H88" s="151" t="s">
        <v>43</v>
      </c>
      <c r="I88" s="154">
        <f>D76</f>
        <v>1</v>
      </c>
      <c r="J88" s="137">
        <v>78</v>
      </c>
      <c r="K88" s="138">
        <f t="shared" si="9"/>
        <v>78</v>
      </c>
      <c r="L88" s="279"/>
      <c r="M88" s="80"/>
      <c r="N88" s="80"/>
      <c r="O88" s="80"/>
      <c r="P88" s="80"/>
      <c r="Q88" s="80"/>
      <c r="R88" s="80"/>
      <c r="S88" s="80"/>
      <c r="T88" s="80"/>
      <c r="U88" s="80"/>
      <c r="V88" s="80"/>
      <c r="W88" s="80"/>
      <c r="X88" s="80"/>
      <c r="Y88" s="80"/>
      <c r="Z88" s="80"/>
      <c r="AA88" s="80"/>
      <c r="AB88" s="80"/>
      <c r="AC88" s="80"/>
      <c r="AD88" s="80"/>
      <c r="AE88" s="80"/>
      <c r="AF88" s="80"/>
      <c r="AG88" s="80"/>
      <c r="AH88" s="80"/>
      <c r="AI88" s="80"/>
      <c r="AJ88" s="80"/>
    </row>
    <row r="89" spans="1:36" s="81" customFormat="1" hidden="1" outlineLevel="1" x14ac:dyDescent="0.2">
      <c r="A89" s="252">
        <v>5</v>
      </c>
      <c r="B89" s="255" t="s">
        <v>219</v>
      </c>
      <c r="C89" s="258" t="s">
        <v>45</v>
      </c>
      <c r="D89" s="261">
        <v>1</v>
      </c>
      <c r="E89" s="272">
        <v>10</v>
      </c>
      <c r="F89" s="261">
        <f>E89*D89</f>
        <v>10</v>
      </c>
      <c r="G89" s="134" t="s">
        <v>87</v>
      </c>
      <c r="H89" s="149" t="s">
        <v>43</v>
      </c>
      <c r="I89" s="152">
        <f>D89*2.2*1.2</f>
        <v>2.64</v>
      </c>
      <c r="J89" s="135">
        <v>105</v>
      </c>
      <c r="K89" s="147">
        <f t="shared" ref="K89" si="10">J89*I89</f>
        <v>277.2</v>
      </c>
      <c r="L89" s="278">
        <f>SUM(K89:K90,F89)</f>
        <v>375.2</v>
      </c>
      <c r="M89" s="80"/>
      <c r="N89" s="80"/>
      <c r="O89" s="80"/>
      <c r="P89" s="80"/>
      <c r="Q89" s="80"/>
      <c r="R89" s="80"/>
      <c r="S89" s="80"/>
      <c r="T89" s="80"/>
      <c r="U89" s="80"/>
      <c r="V89" s="80"/>
      <c r="W89" s="80"/>
      <c r="X89" s="80"/>
      <c r="Y89" s="80"/>
      <c r="Z89" s="80"/>
      <c r="AA89" s="80"/>
      <c r="AB89" s="80"/>
      <c r="AC89" s="80"/>
      <c r="AD89" s="80"/>
      <c r="AE89" s="80"/>
      <c r="AF89" s="80"/>
      <c r="AG89" s="80"/>
      <c r="AH89" s="80"/>
      <c r="AI89" s="80"/>
      <c r="AJ89" s="80"/>
    </row>
    <row r="90" spans="1:36" s="81" customFormat="1" ht="12.75" hidden="1" outlineLevel="1" thickBot="1" x14ac:dyDescent="0.25">
      <c r="A90" s="253"/>
      <c r="B90" s="257"/>
      <c r="C90" s="260"/>
      <c r="D90" s="263"/>
      <c r="E90" s="273"/>
      <c r="F90" s="263"/>
      <c r="G90" s="130" t="s">
        <v>220</v>
      </c>
      <c r="H90" s="131" t="s">
        <v>42</v>
      </c>
      <c r="I90" s="166">
        <f>D89*8</f>
        <v>8</v>
      </c>
      <c r="J90" s="163">
        <v>11</v>
      </c>
      <c r="K90" s="132">
        <f>J90*I90</f>
        <v>88</v>
      </c>
      <c r="L90" s="279"/>
      <c r="M90" s="80"/>
      <c r="N90" s="80"/>
      <c r="O90" s="80"/>
      <c r="P90" s="80"/>
      <c r="Q90" s="80"/>
      <c r="R90" s="80"/>
      <c r="S90" s="80"/>
      <c r="T90" s="80"/>
      <c r="U90" s="80"/>
      <c r="V90" s="80"/>
      <c r="W90" s="80"/>
      <c r="X90" s="80"/>
      <c r="Y90" s="80"/>
      <c r="Z90" s="80"/>
      <c r="AA90" s="80"/>
      <c r="AB90" s="80"/>
      <c r="AC90" s="80"/>
      <c r="AD90" s="80"/>
      <c r="AE90" s="80"/>
      <c r="AF90" s="80"/>
      <c r="AG90" s="80"/>
      <c r="AH90" s="80"/>
      <c r="AI90" s="80"/>
      <c r="AJ90" s="80"/>
    </row>
    <row r="91" spans="1:36" s="91" customFormat="1" hidden="1" outlineLevel="1" x14ac:dyDescent="0.25">
      <c r="A91" s="252">
        <v>6</v>
      </c>
      <c r="B91" s="296" t="s">
        <v>89</v>
      </c>
      <c r="C91" s="327" t="s">
        <v>43</v>
      </c>
      <c r="D91" s="374">
        <v>1</v>
      </c>
      <c r="E91" s="377">
        <v>320</v>
      </c>
      <c r="F91" s="327">
        <f>E91*D91</f>
        <v>320</v>
      </c>
      <c r="G91" s="134" t="s">
        <v>90</v>
      </c>
      <c r="H91" s="149" t="s">
        <v>44</v>
      </c>
      <c r="I91" s="152">
        <f>D91/10</f>
        <v>0.1</v>
      </c>
      <c r="J91" s="135">
        <v>2500</v>
      </c>
      <c r="K91" s="147">
        <f t="shared" si="7"/>
        <v>250</v>
      </c>
      <c r="L91" s="278">
        <f>SUM(K91:K93,F91)</f>
        <v>581.9</v>
      </c>
      <c r="M91" s="90"/>
      <c r="N91" s="90"/>
      <c r="O91" s="90"/>
      <c r="P91" s="90"/>
      <c r="Q91" s="90"/>
      <c r="R91" s="90"/>
      <c r="S91" s="90"/>
      <c r="T91" s="90"/>
      <c r="U91" s="90"/>
      <c r="V91" s="90"/>
      <c r="W91" s="90"/>
      <c r="X91" s="90"/>
      <c r="Y91" s="90"/>
      <c r="Z91" s="90"/>
      <c r="AA91" s="90"/>
      <c r="AB91" s="90"/>
      <c r="AC91" s="90"/>
      <c r="AD91" s="90"/>
      <c r="AE91" s="90"/>
      <c r="AF91" s="90"/>
      <c r="AG91" s="90"/>
      <c r="AH91" s="90"/>
      <c r="AI91" s="90"/>
      <c r="AJ91" s="90"/>
    </row>
    <row r="92" spans="1:36" s="91" customFormat="1" hidden="1" outlineLevel="1" x14ac:dyDescent="0.25">
      <c r="A92" s="254"/>
      <c r="B92" s="326"/>
      <c r="C92" s="328"/>
      <c r="D92" s="375"/>
      <c r="E92" s="378"/>
      <c r="F92" s="328"/>
      <c r="G92" s="82" t="s">
        <v>91</v>
      </c>
      <c r="H92" s="150" t="s">
        <v>42</v>
      </c>
      <c r="I92" s="153">
        <f>I91*25</f>
        <v>2.5</v>
      </c>
      <c r="J92" s="85">
        <v>3</v>
      </c>
      <c r="K92" s="83">
        <f t="shared" si="7"/>
        <v>7.5</v>
      </c>
      <c r="L92" s="315"/>
      <c r="M92" s="90"/>
      <c r="N92" s="90"/>
      <c r="O92" s="90"/>
      <c r="P92" s="90"/>
      <c r="Q92" s="90"/>
      <c r="R92" s="90"/>
      <c r="S92" s="90"/>
      <c r="T92" s="90"/>
      <c r="U92" s="90"/>
      <c r="V92" s="90"/>
      <c r="W92" s="90"/>
      <c r="X92" s="90"/>
      <c r="Y92" s="90"/>
      <c r="Z92" s="90"/>
      <c r="AA92" s="90"/>
      <c r="AB92" s="90"/>
      <c r="AC92" s="90"/>
      <c r="AD92" s="90"/>
      <c r="AE92" s="90"/>
      <c r="AF92" s="90"/>
      <c r="AG92" s="90"/>
      <c r="AH92" s="90"/>
      <c r="AI92" s="90"/>
      <c r="AJ92" s="90"/>
    </row>
    <row r="93" spans="1:36" s="91" customFormat="1" ht="12.75" hidden="1" outlineLevel="1" thickBot="1" x14ac:dyDescent="0.3">
      <c r="A93" s="253"/>
      <c r="B93" s="297"/>
      <c r="C93" s="329"/>
      <c r="D93" s="376"/>
      <c r="E93" s="379"/>
      <c r="F93" s="329"/>
      <c r="G93" s="136" t="s">
        <v>84</v>
      </c>
      <c r="H93" s="151" t="s">
        <v>42</v>
      </c>
      <c r="I93" s="154">
        <f>D91*0.11</f>
        <v>0.11</v>
      </c>
      <c r="J93" s="137">
        <v>40</v>
      </c>
      <c r="K93" s="138">
        <f t="shared" si="7"/>
        <v>4.4000000000000004</v>
      </c>
      <c r="L93" s="279"/>
      <c r="M93" s="90"/>
      <c r="N93" s="90"/>
      <c r="O93" s="90"/>
      <c r="P93" s="90"/>
      <c r="Q93" s="90"/>
      <c r="R93" s="90"/>
      <c r="S93" s="90"/>
      <c r="T93" s="90"/>
      <c r="U93" s="90"/>
      <c r="V93" s="90"/>
      <c r="W93" s="90"/>
      <c r="X93" s="90"/>
      <c r="Y93" s="90"/>
      <c r="Z93" s="90"/>
      <c r="AA93" s="90"/>
      <c r="AB93" s="90"/>
      <c r="AC93" s="90"/>
      <c r="AD93" s="90"/>
      <c r="AE93" s="90"/>
      <c r="AF93" s="90"/>
      <c r="AG93" s="90"/>
      <c r="AH93" s="90"/>
      <c r="AI93" s="90"/>
      <c r="AJ93" s="90"/>
    </row>
    <row r="94" spans="1:36" s="91" customFormat="1" hidden="1" outlineLevel="1" x14ac:dyDescent="0.25">
      <c r="A94" s="252">
        <v>7</v>
      </c>
      <c r="B94" s="296" t="s">
        <v>218</v>
      </c>
      <c r="C94" s="298" t="s">
        <v>43</v>
      </c>
      <c r="D94" s="300">
        <v>1</v>
      </c>
      <c r="E94" s="302">
        <v>450</v>
      </c>
      <c r="F94" s="298">
        <f>E94*D94</f>
        <v>450</v>
      </c>
      <c r="G94" s="183" t="s">
        <v>92</v>
      </c>
      <c r="H94" s="184" t="s">
        <v>71</v>
      </c>
      <c r="I94" s="184">
        <f>D94*54</f>
        <v>54</v>
      </c>
      <c r="J94" s="135">
        <v>13</v>
      </c>
      <c r="K94" s="184">
        <f t="shared" si="7"/>
        <v>702</v>
      </c>
      <c r="L94" s="278">
        <f>SUM(K94:K95,F94)</f>
        <v>1242</v>
      </c>
      <c r="M94" s="90"/>
      <c r="N94" s="90"/>
      <c r="O94" s="90"/>
      <c r="P94" s="90"/>
      <c r="Q94" s="90"/>
      <c r="R94" s="90"/>
      <c r="S94" s="90"/>
      <c r="T94" s="90"/>
      <c r="U94" s="90"/>
      <c r="V94" s="90"/>
      <c r="W94" s="90"/>
      <c r="X94" s="90"/>
      <c r="Y94" s="90"/>
      <c r="Z94" s="90"/>
      <c r="AA94" s="90"/>
      <c r="AB94" s="90"/>
      <c r="AC94" s="90"/>
      <c r="AD94" s="90"/>
      <c r="AE94" s="90"/>
      <c r="AF94" s="90"/>
      <c r="AG94" s="90"/>
      <c r="AH94" s="90"/>
      <c r="AI94" s="90"/>
      <c r="AJ94" s="90"/>
    </row>
    <row r="95" spans="1:36" s="91" customFormat="1" ht="12.75" hidden="1" outlineLevel="1" thickBot="1" x14ac:dyDescent="0.3">
      <c r="A95" s="253"/>
      <c r="B95" s="297"/>
      <c r="C95" s="299"/>
      <c r="D95" s="301"/>
      <c r="E95" s="303"/>
      <c r="F95" s="299"/>
      <c r="G95" s="185" t="s">
        <v>93</v>
      </c>
      <c r="H95" s="186" t="s">
        <v>42</v>
      </c>
      <c r="I95" s="154">
        <f>D94*30</f>
        <v>30</v>
      </c>
      <c r="J95" s="137">
        <v>3</v>
      </c>
      <c r="K95" s="186">
        <f t="shared" si="7"/>
        <v>90</v>
      </c>
      <c r="L95" s="279"/>
      <c r="M95" s="90"/>
      <c r="N95" s="90"/>
      <c r="O95" s="90"/>
      <c r="P95" s="90"/>
      <c r="Q95" s="90"/>
      <c r="R95" s="90"/>
      <c r="S95" s="90"/>
      <c r="T95" s="90"/>
      <c r="U95" s="90"/>
      <c r="V95" s="90"/>
      <c r="W95" s="90"/>
      <c r="X95" s="90"/>
      <c r="Y95" s="90"/>
      <c r="Z95" s="90"/>
      <c r="AA95" s="90"/>
      <c r="AB95" s="90"/>
      <c r="AC95" s="90"/>
      <c r="AD95" s="90"/>
      <c r="AE95" s="90"/>
      <c r="AF95" s="90"/>
      <c r="AG95" s="90"/>
      <c r="AH95" s="90"/>
      <c r="AI95" s="90"/>
      <c r="AJ95" s="90"/>
    </row>
    <row r="96" spans="1:36" ht="14.25" customHeight="1" collapsed="1" thickBot="1" x14ac:dyDescent="0.3">
      <c r="A96" s="119">
        <v>8</v>
      </c>
      <c r="B96" s="187" t="s">
        <v>223</v>
      </c>
      <c r="C96" s="121" t="s">
        <v>45</v>
      </c>
      <c r="D96" s="122">
        <v>1</v>
      </c>
      <c r="E96" s="123">
        <v>2500</v>
      </c>
      <c r="F96" s="124">
        <f>E96*D96</f>
        <v>2500</v>
      </c>
      <c r="G96" s="120" t="s">
        <v>224</v>
      </c>
      <c r="H96" s="121" t="s">
        <v>71</v>
      </c>
      <c r="I96" s="123">
        <f>D96</f>
        <v>1</v>
      </c>
      <c r="J96" s="122">
        <v>900</v>
      </c>
      <c r="K96" s="124">
        <f t="shared" ref="K96:K101" si="11">J96*I96</f>
        <v>900</v>
      </c>
      <c r="L96" s="126">
        <f>K96+F96</f>
        <v>3400</v>
      </c>
    </row>
    <row r="97" spans="1:12" ht="14.25" customHeight="1" thickBot="1" x14ac:dyDescent="0.3">
      <c r="A97" s="119">
        <v>9</v>
      </c>
      <c r="B97" s="187" t="s">
        <v>225</v>
      </c>
      <c r="C97" s="121" t="s">
        <v>45</v>
      </c>
      <c r="D97" s="122">
        <v>1</v>
      </c>
      <c r="E97" s="123">
        <v>800</v>
      </c>
      <c r="F97" s="124">
        <f>E97*D97</f>
        <v>800</v>
      </c>
      <c r="G97" s="120" t="s">
        <v>224</v>
      </c>
      <c r="H97" s="121" t="s">
        <v>71</v>
      </c>
      <c r="I97" s="123">
        <f>D97*0.5</f>
        <v>0.5</v>
      </c>
      <c r="J97" s="122">
        <v>900</v>
      </c>
      <c r="K97" s="124">
        <f t="shared" si="11"/>
        <v>450</v>
      </c>
      <c r="L97" s="126">
        <f>K97+F97</f>
        <v>1250</v>
      </c>
    </row>
    <row r="98" spans="1:12" ht="14.25" customHeight="1" thickBot="1" x14ac:dyDescent="0.3">
      <c r="A98" s="119">
        <v>10</v>
      </c>
      <c r="B98" s="187" t="s">
        <v>226</v>
      </c>
      <c r="C98" s="121" t="s">
        <v>45</v>
      </c>
      <c r="D98" s="122">
        <v>1</v>
      </c>
      <c r="E98" s="123">
        <v>300</v>
      </c>
      <c r="F98" s="124">
        <f>E98*D98</f>
        <v>300</v>
      </c>
      <c r="G98" s="120" t="s">
        <v>224</v>
      </c>
      <c r="H98" s="121" t="s">
        <v>71</v>
      </c>
      <c r="I98" s="123">
        <f>D98*0.2</f>
        <v>0.2</v>
      </c>
      <c r="J98" s="122">
        <v>900</v>
      </c>
      <c r="K98" s="124">
        <f t="shared" si="11"/>
        <v>180</v>
      </c>
      <c r="L98" s="126">
        <f>K98+F98</f>
        <v>480</v>
      </c>
    </row>
    <row r="99" spans="1:12" ht="15" customHeight="1" x14ac:dyDescent="0.25">
      <c r="A99" s="363">
        <v>11</v>
      </c>
      <c r="B99" s="366" t="s">
        <v>227</v>
      </c>
      <c r="C99" s="369" t="s">
        <v>45</v>
      </c>
      <c r="D99" s="372">
        <v>1</v>
      </c>
      <c r="E99" s="373">
        <v>1500</v>
      </c>
      <c r="F99" s="293">
        <f>E99*D99</f>
        <v>1500</v>
      </c>
      <c r="G99" s="127" t="s">
        <v>229</v>
      </c>
      <c r="H99" s="128" t="s">
        <v>45</v>
      </c>
      <c r="I99" s="164">
        <f>D99*1.2</f>
        <v>1.2</v>
      </c>
      <c r="J99" s="161">
        <v>300</v>
      </c>
      <c r="K99" s="129">
        <f t="shared" si="11"/>
        <v>360</v>
      </c>
      <c r="L99" s="316">
        <f>SUM(K99:K103)+F99</f>
        <v>2777.6</v>
      </c>
    </row>
    <row r="100" spans="1:12" x14ac:dyDescent="0.25">
      <c r="A100" s="364"/>
      <c r="B100" s="367"/>
      <c r="C100" s="370"/>
      <c r="D100" s="352"/>
      <c r="E100" s="355"/>
      <c r="F100" s="294"/>
      <c r="G100" s="179" t="s">
        <v>231</v>
      </c>
      <c r="H100" s="169" t="s">
        <v>45</v>
      </c>
      <c r="I100" s="165">
        <f>D99*1.2</f>
        <v>1.2</v>
      </c>
      <c r="J100" s="162">
        <v>300</v>
      </c>
      <c r="K100" s="182">
        <f t="shared" si="11"/>
        <v>360</v>
      </c>
      <c r="L100" s="317"/>
    </row>
    <row r="101" spans="1:12" x14ac:dyDescent="0.25">
      <c r="A101" s="364"/>
      <c r="B101" s="367"/>
      <c r="C101" s="370"/>
      <c r="D101" s="352"/>
      <c r="E101" s="355"/>
      <c r="F101" s="294"/>
      <c r="G101" s="179" t="s">
        <v>230</v>
      </c>
      <c r="H101" s="169" t="s">
        <v>45</v>
      </c>
      <c r="I101" s="165">
        <f>D99</f>
        <v>1</v>
      </c>
      <c r="J101" s="162">
        <v>50</v>
      </c>
      <c r="K101" s="182">
        <f t="shared" si="11"/>
        <v>50</v>
      </c>
      <c r="L101" s="317"/>
    </row>
    <row r="102" spans="1:12" x14ac:dyDescent="0.25">
      <c r="A102" s="364"/>
      <c r="B102" s="367"/>
      <c r="C102" s="370"/>
      <c r="D102" s="352"/>
      <c r="E102" s="355"/>
      <c r="F102" s="294"/>
      <c r="G102" s="82" t="s">
        <v>115</v>
      </c>
      <c r="H102" s="150" t="s">
        <v>42</v>
      </c>
      <c r="I102" s="153">
        <f>D99/50</f>
        <v>0.02</v>
      </c>
      <c r="J102" s="85">
        <v>380</v>
      </c>
      <c r="K102" s="83">
        <f t="shared" ref="K102:K103" si="12">J102*I102</f>
        <v>7.6000000000000005</v>
      </c>
      <c r="L102" s="317"/>
    </row>
    <row r="103" spans="1:12" ht="14.25" customHeight="1" thickBot="1" x14ac:dyDescent="0.3">
      <c r="A103" s="365"/>
      <c r="B103" s="368"/>
      <c r="C103" s="371"/>
      <c r="D103" s="353"/>
      <c r="E103" s="356"/>
      <c r="F103" s="295"/>
      <c r="G103" s="136" t="s">
        <v>228</v>
      </c>
      <c r="H103" s="151" t="s">
        <v>45</v>
      </c>
      <c r="I103" s="154">
        <f>D99*5</f>
        <v>5</v>
      </c>
      <c r="J103" s="137">
        <v>100</v>
      </c>
      <c r="K103" s="138">
        <f t="shared" si="12"/>
        <v>500</v>
      </c>
      <c r="L103" s="318"/>
    </row>
    <row r="104" spans="1:12" ht="24.75" thickBot="1" x14ac:dyDescent="0.3">
      <c r="A104" s="119">
        <v>12</v>
      </c>
      <c r="B104" s="187" t="s">
        <v>232</v>
      </c>
      <c r="C104" s="121" t="s">
        <v>43</v>
      </c>
      <c r="D104" s="122">
        <v>1</v>
      </c>
      <c r="E104" s="123">
        <v>1200</v>
      </c>
      <c r="F104" s="124">
        <f t="shared" ref="F104:F116" si="13">E104*D104</f>
        <v>1200</v>
      </c>
      <c r="G104" s="120" t="s">
        <v>224</v>
      </c>
      <c r="H104" s="121" t="s">
        <v>71</v>
      </c>
      <c r="I104" s="123">
        <f>D104*0.5</f>
        <v>0.5</v>
      </c>
      <c r="J104" s="122">
        <v>900</v>
      </c>
      <c r="K104" s="124">
        <f t="shared" ref="K104:K116" si="14">J104*I104</f>
        <v>450</v>
      </c>
      <c r="L104" s="126">
        <f t="shared" ref="L104:L116" si="15">K104+F104</f>
        <v>1650</v>
      </c>
    </row>
    <row r="105" spans="1:12" ht="24.75" thickBot="1" x14ac:dyDescent="0.3">
      <c r="A105" s="119">
        <v>13</v>
      </c>
      <c r="B105" s="187" t="s">
        <v>233</v>
      </c>
      <c r="C105" s="121" t="s">
        <v>43</v>
      </c>
      <c r="D105" s="122">
        <v>1</v>
      </c>
      <c r="E105" s="123">
        <v>2200</v>
      </c>
      <c r="F105" s="124">
        <f t="shared" si="13"/>
        <v>2200</v>
      </c>
      <c r="G105" s="120" t="s">
        <v>224</v>
      </c>
      <c r="H105" s="121" t="s">
        <v>71</v>
      </c>
      <c r="I105" s="123">
        <f>D105</f>
        <v>1</v>
      </c>
      <c r="J105" s="122">
        <v>900</v>
      </c>
      <c r="K105" s="124">
        <f t="shared" si="14"/>
        <v>900</v>
      </c>
      <c r="L105" s="126">
        <f t="shared" si="15"/>
        <v>3100</v>
      </c>
    </row>
    <row r="106" spans="1:12" ht="24.75" thickBot="1" x14ac:dyDescent="0.3">
      <c r="A106" s="119">
        <v>14</v>
      </c>
      <c r="B106" s="120" t="s">
        <v>234</v>
      </c>
      <c r="C106" s="121" t="s">
        <v>43</v>
      </c>
      <c r="D106" s="122">
        <v>1</v>
      </c>
      <c r="E106" s="123">
        <v>35</v>
      </c>
      <c r="F106" s="124">
        <f t="shared" si="13"/>
        <v>35</v>
      </c>
      <c r="G106" s="120" t="s">
        <v>204</v>
      </c>
      <c r="H106" s="121" t="s">
        <v>42</v>
      </c>
      <c r="I106" s="123">
        <f>D106*0.3</f>
        <v>0.3</v>
      </c>
      <c r="J106" s="122">
        <v>52.5</v>
      </c>
      <c r="K106" s="124">
        <f t="shared" si="14"/>
        <v>15.75</v>
      </c>
      <c r="L106" s="126">
        <f t="shared" si="15"/>
        <v>50.75</v>
      </c>
    </row>
    <row r="107" spans="1:12" ht="14.25" customHeight="1" thickBot="1" x14ac:dyDescent="0.3">
      <c r="A107" s="119">
        <v>15</v>
      </c>
      <c r="B107" s="120" t="s">
        <v>238</v>
      </c>
      <c r="C107" s="121" t="s">
        <v>43</v>
      </c>
      <c r="D107" s="122">
        <v>1</v>
      </c>
      <c r="E107" s="123">
        <v>25</v>
      </c>
      <c r="F107" s="124">
        <f t="shared" si="13"/>
        <v>25</v>
      </c>
      <c r="G107" s="120" t="s">
        <v>237</v>
      </c>
      <c r="H107" s="125" t="s">
        <v>43</v>
      </c>
      <c r="I107" s="123">
        <f>D107*1.1</f>
        <v>1.1000000000000001</v>
      </c>
      <c r="J107" s="122">
        <v>8</v>
      </c>
      <c r="K107" s="124">
        <f t="shared" si="14"/>
        <v>8.8000000000000007</v>
      </c>
      <c r="L107" s="126">
        <f t="shared" si="15"/>
        <v>33.799999999999997</v>
      </c>
    </row>
    <row r="108" spans="1:12" ht="14.25" customHeight="1" thickBot="1" x14ac:dyDescent="0.3">
      <c r="A108" s="119">
        <v>16</v>
      </c>
      <c r="B108" s="120" t="s">
        <v>239</v>
      </c>
      <c r="C108" s="121" t="s">
        <v>43</v>
      </c>
      <c r="D108" s="122">
        <v>1</v>
      </c>
      <c r="E108" s="123">
        <v>35</v>
      </c>
      <c r="F108" s="124">
        <f t="shared" si="13"/>
        <v>35</v>
      </c>
      <c r="G108" s="120" t="s">
        <v>240</v>
      </c>
      <c r="H108" s="125" t="s">
        <v>43</v>
      </c>
      <c r="I108" s="123">
        <f>D108*1.1</f>
        <v>1.1000000000000001</v>
      </c>
      <c r="J108" s="122">
        <v>10</v>
      </c>
      <c r="K108" s="124">
        <f t="shared" si="14"/>
        <v>11</v>
      </c>
      <c r="L108" s="126">
        <f t="shared" si="15"/>
        <v>46</v>
      </c>
    </row>
    <row r="109" spans="1:12" ht="14.25" customHeight="1" thickBot="1" x14ac:dyDescent="0.3">
      <c r="A109" s="119">
        <v>17</v>
      </c>
      <c r="B109" s="120" t="s">
        <v>245</v>
      </c>
      <c r="C109" s="121" t="s">
        <v>43</v>
      </c>
      <c r="D109" s="122">
        <v>1</v>
      </c>
      <c r="E109" s="123">
        <v>350</v>
      </c>
      <c r="F109" s="124">
        <f t="shared" si="13"/>
        <v>350</v>
      </c>
      <c r="G109" s="120" t="s">
        <v>209</v>
      </c>
      <c r="H109" s="125" t="s">
        <v>42</v>
      </c>
      <c r="I109" s="123">
        <f>D109*8</f>
        <v>8</v>
      </c>
      <c r="J109" s="122">
        <v>11.5</v>
      </c>
      <c r="K109" s="124">
        <f t="shared" si="14"/>
        <v>92</v>
      </c>
      <c r="L109" s="126">
        <f t="shared" si="15"/>
        <v>442</v>
      </c>
    </row>
    <row r="110" spans="1:12" ht="14.25" customHeight="1" thickBot="1" x14ac:dyDescent="0.3">
      <c r="A110" s="119">
        <v>18</v>
      </c>
      <c r="B110" s="120" t="s">
        <v>236</v>
      </c>
      <c r="C110" s="121" t="s">
        <v>43</v>
      </c>
      <c r="D110" s="122">
        <v>1</v>
      </c>
      <c r="E110" s="123">
        <v>560</v>
      </c>
      <c r="F110" s="124">
        <f t="shared" si="13"/>
        <v>560</v>
      </c>
      <c r="G110" s="120" t="s">
        <v>209</v>
      </c>
      <c r="H110" s="125" t="s">
        <v>42</v>
      </c>
      <c r="I110" s="123">
        <f>D110*8</f>
        <v>8</v>
      </c>
      <c r="J110" s="122">
        <v>11.5</v>
      </c>
      <c r="K110" s="124">
        <f t="shared" si="14"/>
        <v>92</v>
      </c>
      <c r="L110" s="126">
        <f t="shared" si="15"/>
        <v>652</v>
      </c>
    </row>
    <row r="111" spans="1:12" ht="24.75" thickBot="1" x14ac:dyDescent="0.3">
      <c r="A111" s="119">
        <v>19</v>
      </c>
      <c r="B111" s="120" t="s">
        <v>244</v>
      </c>
      <c r="C111" s="121" t="s">
        <v>43</v>
      </c>
      <c r="D111" s="122">
        <v>1</v>
      </c>
      <c r="E111" s="123">
        <v>760</v>
      </c>
      <c r="F111" s="124">
        <f t="shared" si="13"/>
        <v>760</v>
      </c>
      <c r="G111" s="120" t="s">
        <v>209</v>
      </c>
      <c r="H111" s="125" t="s">
        <v>42</v>
      </c>
      <c r="I111" s="123">
        <f>D111*8</f>
        <v>8</v>
      </c>
      <c r="J111" s="122">
        <v>11.5</v>
      </c>
      <c r="K111" s="124">
        <f t="shared" si="14"/>
        <v>92</v>
      </c>
      <c r="L111" s="126">
        <f t="shared" si="15"/>
        <v>852</v>
      </c>
    </row>
    <row r="112" spans="1:12" ht="14.25" customHeight="1" thickBot="1" x14ac:dyDescent="0.3">
      <c r="A112" s="119">
        <v>20</v>
      </c>
      <c r="B112" s="120" t="s">
        <v>241</v>
      </c>
      <c r="C112" s="121" t="s">
        <v>43</v>
      </c>
      <c r="D112" s="122">
        <v>1</v>
      </c>
      <c r="E112" s="123">
        <v>580</v>
      </c>
      <c r="F112" s="124">
        <f t="shared" si="13"/>
        <v>580</v>
      </c>
      <c r="G112" s="120" t="s">
        <v>242</v>
      </c>
      <c r="H112" s="125" t="s">
        <v>42</v>
      </c>
      <c r="I112" s="123">
        <f>D112*8</f>
        <v>8</v>
      </c>
      <c r="J112" s="122">
        <v>2.5</v>
      </c>
      <c r="K112" s="124">
        <f t="shared" si="14"/>
        <v>20</v>
      </c>
      <c r="L112" s="126">
        <f t="shared" si="15"/>
        <v>600</v>
      </c>
    </row>
    <row r="113" spans="1:36" ht="24.75" thickBot="1" x14ac:dyDescent="0.3">
      <c r="A113" s="119">
        <v>21</v>
      </c>
      <c r="B113" s="120" t="s">
        <v>235</v>
      </c>
      <c r="C113" s="121" t="s">
        <v>45</v>
      </c>
      <c r="D113" s="122">
        <v>1</v>
      </c>
      <c r="E113" s="123">
        <v>20</v>
      </c>
      <c r="F113" s="124">
        <f t="shared" si="13"/>
        <v>20</v>
      </c>
      <c r="G113" s="120" t="s">
        <v>204</v>
      </c>
      <c r="H113" s="121" t="s">
        <v>42</v>
      </c>
      <c r="I113" s="123">
        <v>0.1</v>
      </c>
      <c r="J113" s="122">
        <v>52.5</v>
      </c>
      <c r="K113" s="124">
        <f t="shared" si="14"/>
        <v>5.25</v>
      </c>
      <c r="L113" s="126">
        <f t="shared" si="15"/>
        <v>25.25</v>
      </c>
    </row>
    <row r="114" spans="1:36" ht="14.25" customHeight="1" thickBot="1" x14ac:dyDescent="0.3">
      <c r="A114" s="119">
        <v>22</v>
      </c>
      <c r="B114" s="120" t="s">
        <v>221</v>
      </c>
      <c r="C114" s="121" t="s">
        <v>45</v>
      </c>
      <c r="D114" s="122">
        <v>1</v>
      </c>
      <c r="E114" s="123">
        <v>420</v>
      </c>
      <c r="F114" s="124">
        <f t="shared" si="13"/>
        <v>420</v>
      </c>
      <c r="G114" s="120" t="s">
        <v>209</v>
      </c>
      <c r="H114" s="125" t="s">
        <v>42</v>
      </c>
      <c r="I114" s="123">
        <f>D114*4</f>
        <v>4</v>
      </c>
      <c r="J114" s="122">
        <v>11.5</v>
      </c>
      <c r="K114" s="124">
        <f t="shared" si="14"/>
        <v>46</v>
      </c>
      <c r="L114" s="126">
        <f t="shared" si="15"/>
        <v>466</v>
      </c>
    </row>
    <row r="115" spans="1:36" ht="24.75" thickBot="1" x14ac:dyDescent="0.3">
      <c r="A115" s="119">
        <v>23</v>
      </c>
      <c r="B115" s="120" t="s">
        <v>246</v>
      </c>
      <c r="C115" s="121" t="s">
        <v>45</v>
      </c>
      <c r="D115" s="122">
        <v>1</v>
      </c>
      <c r="E115" s="123">
        <v>650</v>
      </c>
      <c r="F115" s="124">
        <f t="shared" si="13"/>
        <v>650</v>
      </c>
      <c r="G115" s="120" t="s">
        <v>209</v>
      </c>
      <c r="H115" s="125" t="s">
        <v>42</v>
      </c>
      <c r="I115" s="123">
        <f>D115*4</f>
        <v>4</v>
      </c>
      <c r="J115" s="122">
        <v>11.5</v>
      </c>
      <c r="K115" s="124">
        <f t="shared" si="14"/>
        <v>46</v>
      </c>
      <c r="L115" s="126">
        <f t="shared" si="15"/>
        <v>696</v>
      </c>
    </row>
    <row r="116" spans="1:36" ht="24.75" thickBot="1" x14ac:dyDescent="0.3">
      <c r="A116" s="119">
        <v>24</v>
      </c>
      <c r="B116" s="120" t="s">
        <v>243</v>
      </c>
      <c r="C116" s="121" t="s">
        <v>45</v>
      </c>
      <c r="D116" s="122">
        <v>1</v>
      </c>
      <c r="E116" s="123">
        <v>450</v>
      </c>
      <c r="F116" s="124">
        <f t="shared" si="13"/>
        <v>450</v>
      </c>
      <c r="G116" s="120" t="s">
        <v>242</v>
      </c>
      <c r="H116" s="125" t="s">
        <v>42</v>
      </c>
      <c r="I116" s="123">
        <f>D116*4</f>
        <v>4</v>
      </c>
      <c r="J116" s="122">
        <v>2.5</v>
      </c>
      <c r="K116" s="124">
        <f t="shared" si="14"/>
        <v>10</v>
      </c>
      <c r="L116" s="126">
        <f t="shared" si="15"/>
        <v>460</v>
      </c>
    </row>
    <row r="117" spans="1:36" s="81" customFormat="1" ht="14.25" hidden="1" customHeight="1" outlineLevel="1" thickBot="1" x14ac:dyDescent="0.25">
      <c r="A117" s="110">
        <v>25</v>
      </c>
      <c r="B117" s="111" t="s">
        <v>254</v>
      </c>
      <c r="C117" s="142" t="s">
        <v>43</v>
      </c>
      <c r="D117" s="113">
        <v>1</v>
      </c>
      <c r="E117" s="114">
        <v>25</v>
      </c>
      <c r="F117" s="113">
        <f>D117*E117</f>
        <v>25</v>
      </c>
      <c r="G117" s="115" t="s">
        <v>84</v>
      </c>
      <c r="H117" s="142" t="s">
        <v>42</v>
      </c>
      <c r="I117" s="113">
        <f>D117*0.11</f>
        <v>0.11</v>
      </c>
      <c r="J117" s="116">
        <v>40</v>
      </c>
      <c r="K117" s="145">
        <f t="shared" ref="K117" si="16">J117*I117</f>
        <v>4.4000000000000004</v>
      </c>
      <c r="L117" s="117">
        <f>SUM(K117,F117)</f>
        <v>29.4</v>
      </c>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row>
    <row r="118" spans="1:36" s="81" customFormat="1" hidden="1" outlineLevel="1" x14ac:dyDescent="0.2">
      <c r="A118" s="252">
        <v>26</v>
      </c>
      <c r="B118" s="255" t="s">
        <v>98</v>
      </c>
      <c r="C118" s="258" t="s">
        <v>45</v>
      </c>
      <c r="D118" s="261">
        <v>1</v>
      </c>
      <c r="E118" s="272">
        <v>10</v>
      </c>
      <c r="F118" s="261">
        <f>E118*D118</f>
        <v>10</v>
      </c>
      <c r="G118" s="134" t="s">
        <v>99</v>
      </c>
      <c r="H118" s="149" t="s">
        <v>45</v>
      </c>
      <c r="I118" s="152">
        <f>D118*1.2</f>
        <v>1.2</v>
      </c>
      <c r="J118" s="135">
        <v>16</v>
      </c>
      <c r="K118" s="147">
        <f t="shared" ref="K118:K119" si="17">J118*I118</f>
        <v>19.2</v>
      </c>
      <c r="L118" s="278">
        <f>SUM(K118:K119,F118)</f>
        <v>30.866666666666667</v>
      </c>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row>
    <row r="119" spans="1:36" s="81" customFormat="1" ht="12.75" hidden="1" outlineLevel="1" thickBot="1" x14ac:dyDescent="0.25">
      <c r="A119" s="253"/>
      <c r="B119" s="257"/>
      <c r="C119" s="260"/>
      <c r="D119" s="263"/>
      <c r="E119" s="273"/>
      <c r="F119" s="263"/>
      <c r="G119" s="136" t="s">
        <v>100</v>
      </c>
      <c r="H119" s="151" t="s">
        <v>101</v>
      </c>
      <c r="I119" s="154">
        <f>D118/30</f>
        <v>3.3333333333333333E-2</v>
      </c>
      <c r="J119" s="137">
        <v>50</v>
      </c>
      <c r="K119" s="138">
        <f t="shared" si="17"/>
        <v>1.6666666666666667</v>
      </c>
      <c r="L119" s="279"/>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row>
    <row r="120" spans="1:36" collapsed="1" x14ac:dyDescent="0.25">
      <c r="A120" s="319">
        <v>27</v>
      </c>
      <c r="B120" s="322" t="s">
        <v>249</v>
      </c>
      <c r="C120" s="284" t="s">
        <v>43</v>
      </c>
      <c r="D120" s="287">
        <v>1</v>
      </c>
      <c r="E120" s="290">
        <v>240</v>
      </c>
      <c r="F120" s="293">
        <f t="shared" ref="F120" si="18">E120*D120</f>
        <v>240</v>
      </c>
      <c r="G120" s="127" t="s">
        <v>73</v>
      </c>
      <c r="H120" s="128" t="s">
        <v>42</v>
      </c>
      <c r="I120" s="164">
        <f>D120*2</f>
        <v>2</v>
      </c>
      <c r="J120" s="161">
        <v>32</v>
      </c>
      <c r="K120" s="129">
        <f t="shared" ref="K120:K141" si="19">J120*I120</f>
        <v>64</v>
      </c>
      <c r="L120" s="316">
        <f>SUM(K120:K122,F120)</f>
        <v>310.3</v>
      </c>
    </row>
    <row r="121" spans="1:36" x14ac:dyDescent="0.25">
      <c r="A121" s="320"/>
      <c r="B121" s="323"/>
      <c r="C121" s="285"/>
      <c r="D121" s="288"/>
      <c r="E121" s="291"/>
      <c r="F121" s="294"/>
      <c r="G121" s="82" t="s">
        <v>103</v>
      </c>
      <c r="H121" s="150" t="s">
        <v>43</v>
      </c>
      <c r="I121" s="153">
        <f>D119/50</f>
        <v>0</v>
      </c>
      <c r="J121" s="85">
        <v>300</v>
      </c>
      <c r="K121" s="83">
        <f t="shared" si="19"/>
        <v>0</v>
      </c>
      <c r="L121" s="317"/>
    </row>
    <row r="122" spans="1:36" ht="12.75" thickBot="1" x14ac:dyDescent="0.3">
      <c r="A122" s="321"/>
      <c r="B122" s="324"/>
      <c r="C122" s="286"/>
      <c r="D122" s="289"/>
      <c r="E122" s="292"/>
      <c r="F122" s="295"/>
      <c r="G122" s="130" t="s">
        <v>74</v>
      </c>
      <c r="H122" s="131" t="s">
        <v>43</v>
      </c>
      <c r="I122" s="166">
        <f>D120*1.05</f>
        <v>1.05</v>
      </c>
      <c r="J122" s="163">
        <v>6</v>
      </c>
      <c r="K122" s="132">
        <f t="shared" si="19"/>
        <v>6.3000000000000007</v>
      </c>
      <c r="L122" s="318"/>
    </row>
    <row r="123" spans="1:36" s="81" customFormat="1" hidden="1" outlineLevel="1" x14ac:dyDescent="0.2">
      <c r="A123" s="268">
        <v>28</v>
      </c>
      <c r="B123" s="274" t="s">
        <v>102</v>
      </c>
      <c r="C123" s="276" t="s">
        <v>43</v>
      </c>
      <c r="D123" s="280">
        <v>1</v>
      </c>
      <c r="E123" s="282">
        <v>220</v>
      </c>
      <c r="F123" s="280">
        <f>E123*D123</f>
        <v>220</v>
      </c>
      <c r="G123" s="127" t="s">
        <v>73</v>
      </c>
      <c r="H123" s="149" t="s">
        <v>42</v>
      </c>
      <c r="I123" s="152">
        <f>D123*1.4</f>
        <v>1.4</v>
      </c>
      <c r="J123" s="135">
        <v>32</v>
      </c>
      <c r="K123" s="147">
        <f t="shared" si="19"/>
        <v>44.8</v>
      </c>
      <c r="L123" s="278">
        <f>SUM(K123:K124,F123)</f>
        <v>264.8</v>
      </c>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row>
    <row r="124" spans="1:36" s="81" customFormat="1" ht="12.75" hidden="1" outlineLevel="1" thickBot="1" x14ac:dyDescent="0.25">
      <c r="A124" s="269"/>
      <c r="B124" s="275"/>
      <c r="C124" s="277"/>
      <c r="D124" s="281"/>
      <c r="E124" s="283"/>
      <c r="F124" s="281"/>
      <c r="G124" s="136" t="s">
        <v>103</v>
      </c>
      <c r="H124" s="151" t="s">
        <v>43</v>
      </c>
      <c r="I124" s="154">
        <f>D122/50</f>
        <v>0</v>
      </c>
      <c r="J124" s="137">
        <v>300</v>
      </c>
      <c r="K124" s="138">
        <f t="shared" ref="K124" si="20">J124*I124</f>
        <v>0</v>
      </c>
      <c r="L124" s="279"/>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row>
    <row r="125" spans="1:36" collapsed="1" x14ac:dyDescent="0.25">
      <c r="A125" s="319">
        <v>29</v>
      </c>
      <c r="B125" s="322" t="s">
        <v>250</v>
      </c>
      <c r="C125" s="284" t="s">
        <v>43</v>
      </c>
      <c r="D125" s="287">
        <v>1</v>
      </c>
      <c r="E125" s="290">
        <v>180</v>
      </c>
      <c r="F125" s="293">
        <f t="shared" ref="F125" si="21">E125*D125</f>
        <v>180</v>
      </c>
      <c r="G125" s="127" t="s">
        <v>73</v>
      </c>
      <c r="H125" s="128" t="s">
        <v>42</v>
      </c>
      <c r="I125" s="164">
        <f>D125*1</f>
        <v>1</v>
      </c>
      <c r="J125" s="161">
        <v>32</v>
      </c>
      <c r="K125" s="129">
        <f>J125*I125</f>
        <v>32</v>
      </c>
      <c r="L125" s="316">
        <f>SUM(K125:K127,F125)</f>
        <v>221.6</v>
      </c>
    </row>
    <row r="126" spans="1:36" s="81" customFormat="1" hidden="1" outlineLevel="1" x14ac:dyDescent="0.2">
      <c r="A126" s="320"/>
      <c r="B126" s="323"/>
      <c r="C126" s="285"/>
      <c r="D126" s="288"/>
      <c r="E126" s="291"/>
      <c r="F126" s="294"/>
      <c r="G126" s="82" t="s">
        <v>103</v>
      </c>
      <c r="H126" s="150" t="s">
        <v>43</v>
      </c>
      <c r="I126" s="153">
        <f>D125/50</f>
        <v>0.02</v>
      </c>
      <c r="J126" s="85">
        <v>300</v>
      </c>
      <c r="K126" s="83">
        <f t="shared" ref="K126" si="22">J126*I126</f>
        <v>6</v>
      </c>
      <c r="L126" s="317"/>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row>
    <row r="127" spans="1:36" ht="12.75" collapsed="1" thickBot="1" x14ac:dyDescent="0.3">
      <c r="A127" s="321"/>
      <c r="B127" s="324"/>
      <c r="C127" s="286"/>
      <c r="D127" s="289"/>
      <c r="E127" s="292"/>
      <c r="F127" s="295"/>
      <c r="G127" s="130" t="s">
        <v>74</v>
      </c>
      <c r="H127" s="131" t="s">
        <v>43</v>
      </c>
      <c r="I127" s="166">
        <f>D125*0.6</f>
        <v>0.6</v>
      </c>
      <c r="J127" s="163">
        <v>6</v>
      </c>
      <c r="K127" s="132">
        <f>J127*I127</f>
        <v>3.5999999999999996</v>
      </c>
      <c r="L127" s="318"/>
    </row>
    <row r="128" spans="1:36" s="81" customFormat="1" ht="14.25" hidden="1" customHeight="1" outlineLevel="1" thickBot="1" x14ac:dyDescent="0.25">
      <c r="A128" s="110">
        <v>30</v>
      </c>
      <c r="B128" s="111" t="s">
        <v>251</v>
      </c>
      <c r="C128" s="142" t="s">
        <v>43</v>
      </c>
      <c r="D128" s="113">
        <v>1</v>
      </c>
      <c r="E128" s="114">
        <v>25</v>
      </c>
      <c r="F128" s="113">
        <f>D128*E128</f>
        <v>25</v>
      </c>
      <c r="G128" s="115" t="s">
        <v>84</v>
      </c>
      <c r="H128" s="142" t="s">
        <v>42</v>
      </c>
      <c r="I128" s="113">
        <f>D128*0.11</f>
        <v>0.11</v>
      </c>
      <c r="J128" s="116">
        <v>40</v>
      </c>
      <c r="K128" s="145">
        <f>J128*I128</f>
        <v>4.4000000000000004</v>
      </c>
      <c r="L128" s="117">
        <f>SUM(K128,F128)</f>
        <v>29.4</v>
      </c>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row>
    <row r="129" spans="1:36" collapsed="1" x14ac:dyDescent="0.25">
      <c r="A129" s="319">
        <v>31</v>
      </c>
      <c r="B129" s="322" t="s">
        <v>252</v>
      </c>
      <c r="C129" s="284" t="s">
        <v>43</v>
      </c>
      <c r="D129" s="287">
        <v>1</v>
      </c>
      <c r="E129" s="290">
        <v>240</v>
      </c>
      <c r="F129" s="293">
        <f t="shared" ref="F129" si="23">E129*D129</f>
        <v>240</v>
      </c>
      <c r="G129" s="127" t="s">
        <v>253</v>
      </c>
      <c r="H129" s="128" t="s">
        <v>42</v>
      </c>
      <c r="I129" s="164">
        <f>D129*0.7</f>
        <v>0.7</v>
      </c>
      <c r="J129" s="161">
        <v>45</v>
      </c>
      <c r="K129" s="129">
        <f t="shared" ref="K129:K130" si="24">J129*I129</f>
        <v>31.499999999999996</v>
      </c>
      <c r="L129" s="316">
        <f>SUM(K129:K130,F129)</f>
        <v>277.5</v>
      </c>
    </row>
    <row r="130" spans="1:36" ht="12.75" thickBot="1" x14ac:dyDescent="0.3">
      <c r="A130" s="321"/>
      <c r="B130" s="324"/>
      <c r="C130" s="286"/>
      <c r="D130" s="289"/>
      <c r="E130" s="292"/>
      <c r="F130" s="295"/>
      <c r="G130" s="136" t="s">
        <v>103</v>
      </c>
      <c r="H130" s="151" t="s">
        <v>43</v>
      </c>
      <c r="I130" s="154">
        <f>D129/50</f>
        <v>0.02</v>
      </c>
      <c r="J130" s="137">
        <v>300</v>
      </c>
      <c r="K130" s="138">
        <f t="shared" si="24"/>
        <v>6</v>
      </c>
      <c r="L130" s="318"/>
    </row>
    <row r="131" spans="1:36" s="81" customFormat="1" hidden="1" outlineLevel="1" x14ac:dyDescent="0.2">
      <c r="A131" s="268">
        <v>32</v>
      </c>
      <c r="B131" s="274" t="s">
        <v>104</v>
      </c>
      <c r="C131" s="276" t="s">
        <v>43</v>
      </c>
      <c r="D131" s="280">
        <v>1</v>
      </c>
      <c r="E131" s="282">
        <v>90</v>
      </c>
      <c r="F131" s="280">
        <f>D131*E131</f>
        <v>90</v>
      </c>
      <c r="G131" s="134" t="s">
        <v>105</v>
      </c>
      <c r="H131" s="149" t="s">
        <v>43</v>
      </c>
      <c r="I131" s="152">
        <f>D131</f>
        <v>1</v>
      </c>
      <c r="J131" s="135">
        <v>16</v>
      </c>
      <c r="K131" s="147">
        <f t="shared" ref="K131" si="25">J131*I131</f>
        <v>16</v>
      </c>
      <c r="L131" s="278">
        <f>SUM(K131:K132,F131)</f>
        <v>206</v>
      </c>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row>
    <row r="132" spans="1:36" s="81" customFormat="1" ht="12.75" hidden="1" outlineLevel="1" thickBot="1" x14ac:dyDescent="0.25">
      <c r="A132" s="269"/>
      <c r="B132" s="275"/>
      <c r="C132" s="277"/>
      <c r="D132" s="281"/>
      <c r="E132" s="283"/>
      <c r="F132" s="281"/>
      <c r="G132" s="136" t="s">
        <v>205</v>
      </c>
      <c r="H132" s="151" t="s">
        <v>42</v>
      </c>
      <c r="I132" s="154">
        <f>D131*0.25</f>
        <v>0.25</v>
      </c>
      <c r="J132" s="137">
        <v>400</v>
      </c>
      <c r="K132" s="138">
        <f t="shared" ref="K132:K134" si="26">J132*I132</f>
        <v>100</v>
      </c>
      <c r="L132" s="279"/>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row>
    <row r="133" spans="1:36" s="81" customFormat="1" hidden="1" outlineLevel="1" x14ac:dyDescent="0.2">
      <c r="A133" s="268">
        <v>33</v>
      </c>
      <c r="B133" s="274" t="s">
        <v>256</v>
      </c>
      <c r="C133" s="276" t="s">
        <v>43</v>
      </c>
      <c r="D133" s="280">
        <v>1</v>
      </c>
      <c r="E133" s="282">
        <v>180</v>
      </c>
      <c r="F133" s="280">
        <f>D133*E133</f>
        <v>180</v>
      </c>
      <c r="G133" s="134" t="s">
        <v>260</v>
      </c>
      <c r="H133" s="149" t="s">
        <v>43</v>
      </c>
      <c r="I133" s="152">
        <f>D133*1.2</f>
        <v>1.2</v>
      </c>
      <c r="J133" s="135">
        <v>100</v>
      </c>
      <c r="K133" s="147">
        <f t="shared" si="26"/>
        <v>120</v>
      </c>
      <c r="L133" s="278">
        <f>SUM(K133:K134,F133)</f>
        <v>400</v>
      </c>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row>
    <row r="134" spans="1:36" s="81" customFormat="1" ht="12.75" hidden="1" outlineLevel="1" thickBot="1" x14ac:dyDescent="0.25">
      <c r="A134" s="269"/>
      <c r="B134" s="275"/>
      <c r="C134" s="277"/>
      <c r="D134" s="281"/>
      <c r="E134" s="283"/>
      <c r="F134" s="281"/>
      <c r="G134" s="136" t="s">
        <v>259</v>
      </c>
      <c r="H134" s="151" t="s">
        <v>42</v>
      </c>
      <c r="I134" s="154">
        <f>D133*0.25</f>
        <v>0.25</v>
      </c>
      <c r="J134" s="137">
        <v>400</v>
      </c>
      <c r="K134" s="138">
        <f t="shared" si="26"/>
        <v>100</v>
      </c>
      <c r="L134" s="279"/>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row>
    <row r="135" spans="1:36" s="81" customFormat="1" hidden="1" outlineLevel="1" x14ac:dyDescent="0.2">
      <c r="A135" s="268">
        <v>34</v>
      </c>
      <c r="B135" s="274" t="s">
        <v>257</v>
      </c>
      <c r="C135" s="276" t="s">
        <v>43</v>
      </c>
      <c r="D135" s="280">
        <v>1</v>
      </c>
      <c r="E135" s="282">
        <v>180</v>
      </c>
      <c r="F135" s="280">
        <f>D135*E135</f>
        <v>180</v>
      </c>
      <c r="G135" s="134" t="s">
        <v>260</v>
      </c>
      <c r="H135" s="149" t="s">
        <v>43</v>
      </c>
      <c r="I135" s="152">
        <f>D135*1.2</f>
        <v>1.2</v>
      </c>
      <c r="J135" s="135">
        <v>150</v>
      </c>
      <c r="K135" s="147">
        <f t="shared" ref="K135:K136" si="27">J135*I135</f>
        <v>180</v>
      </c>
      <c r="L135" s="278">
        <f>SUM(K135:K136,F135)</f>
        <v>460</v>
      </c>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row>
    <row r="136" spans="1:36" s="81" customFormat="1" ht="12.75" hidden="1" outlineLevel="1" thickBot="1" x14ac:dyDescent="0.25">
      <c r="A136" s="269"/>
      <c r="B136" s="275"/>
      <c r="C136" s="277"/>
      <c r="D136" s="281"/>
      <c r="E136" s="283"/>
      <c r="F136" s="281"/>
      <c r="G136" s="136" t="s">
        <v>259</v>
      </c>
      <c r="H136" s="151" t="s">
        <v>42</v>
      </c>
      <c r="I136" s="154">
        <f>D135*0.25</f>
        <v>0.25</v>
      </c>
      <c r="J136" s="137">
        <v>400</v>
      </c>
      <c r="K136" s="138">
        <f t="shared" si="27"/>
        <v>100</v>
      </c>
      <c r="L136" s="279"/>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row>
    <row r="137" spans="1:36" s="81" customFormat="1" hidden="1" outlineLevel="1" x14ac:dyDescent="0.2">
      <c r="A137" s="268">
        <v>35</v>
      </c>
      <c r="B137" s="274" t="s">
        <v>258</v>
      </c>
      <c r="C137" s="276" t="s">
        <v>43</v>
      </c>
      <c r="D137" s="280">
        <v>1</v>
      </c>
      <c r="E137" s="282">
        <v>190</v>
      </c>
      <c r="F137" s="280">
        <f>D137*E137</f>
        <v>190</v>
      </c>
      <c r="G137" s="134" t="s">
        <v>106</v>
      </c>
      <c r="H137" s="149" t="s">
        <v>43</v>
      </c>
      <c r="I137" s="152">
        <f>D137*1.2</f>
        <v>1.2</v>
      </c>
      <c r="J137" s="135">
        <v>150</v>
      </c>
      <c r="K137" s="147">
        <f t="shared" ref="K137:K140" si="28">J137*I137</f>
        <v>180</v>
      </c>
      <c r="L137" s="278">
        <f>SUM(K137:K138,F137)</f>
        <v>470</v>
      </c>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row>
    <row r="138" spans="1:36" s="81" customFormat="1" ht="12.75" hidden="1" outlineLevel="1" thickBot="1" x14ac:dyDescent="0.25">
      <c r="A138" s="269"/>
      <c r="B138" s="275"/>
      <c r="C138" s="277"/>
      <c r="D138" s="281"/>
      <c r="E138" s="283"/>
      <c r="F138" s="281"/>
      <c r="G138" s="136" t="s">
        <v>259</v>
      </c>
      <c r="H138" s="151" t="s">
        <v>42</v>
      </c>
      <c r="I138" s="154">
        <f>D137*0.25</f>
        <v>0.25</v>
      </c>
      <c r="J138" s="137">
        <v>400</v>
      </c>
      <c r="K138" s="138">
        <f t="shared" si="28"/>
        <v>100</v>
      </c>
      <c r="L138" s="279"/>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row>
    <row r="139" spans="1:36" s="81" customFormat="1" hidden="1" outlineLevel="1" x14ac:dyDescent="0.2">
      <c r="A139" s="268">
        <v>36</v>
      </c>
      <c r="B139" s="274" t="s">
        <v>261</v>
      </c>
      <c r="C139" s="276" t="s">
        <v>43</v>
      </c>
      <c r="D139" s="280">
        <v>1</v>
      </c>
      <c r="E139" s="282">
        <v>220</v>
      </c>
      <c r="F139" s="280">
        <f>D139*E139</f>
        <v>220</v>
      </c>
      <c r="G139" s="134" t="s">
        <v>260</v>
      </c>
      <c r="H139" s="149" t="s">
        <v>43</v>
      </c>
      <c r="I139" s="152">
        <f>D139*1.3</f>
        <v>1.3</v>
      </c>
      <c r="J139" s="135">
        <v>200</v>
      </c>
      <c r="K139" s="147">
        <f t="shared" si="28"/>
        <v>260</v>
      </c>
      <c r="L139" s="278">
        <f>SUM(K139:K140,F139)</f>
        <v>580</v>
      </c>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row>
    <row r="140" spans="1:36" s="81" customFormat="1" ht="12.75" hidden="1" outlineLevel="1" thickBot="1" x14ac:dyDescent="0.25">
      <c r="A140" s="269"/>
      <c r="B140" s="275"/>
      <c r="C140" s="277"/>
      <c r="D140" s="281"/>
      <c r="E140" s="283"/>
      <c r="F140" s="281"/>
      <c r="G140" s="136" t="s">
        <v>259</v>
      </c>
      <c r="H140" s="151" t="s">
        <v>42</v>
      </c>
      <c r="I140" s="154">
        <f>D139*0.25</f>
        <v>0.25</v>
      </c>
      <c r="J140" s="137">
        <v>400</v>
      </c>
      <c r="K140" s="138">
        <f t="shared" si="28"/>
        <v>100</v>
      </c>
      <c r="L140" s="279"/>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row>
    <row r="141" spans="1:36" s="81" customFormat="1" ht="24.75" hidden="1" outlineLevel="1" thickBot="1" x14ac:dyDescent="0.25">
      <c r="A141" s="110">
        <v>37</v>
      </c>
      <c r="B141" s="111" t="s">
        <v>107</v>
      </c>
      <c r="C141" s="142" t="s">
        <v>43</v>
      </c>
      <c r="D141" s="113">
        <v>1</v>
      </c>
      <c r="E141" s="114">
        <v>160</v>
      </c>
      <c r="F141" s="113">
        <f>E141*D141</f>
        <v>160</v>
      </c>
      <c r="G141" s="115" t="s">
        <v>255</v>
      </c>
      <c r="H141" s="142" t="s">
        <v>42</v>
      </c>
      <c r="I141" s="113">
        <f>D141*0.35</f>
        <v>0.35</v>
      </c>
      <c r="J141" s="116">
        <v>420</v>
      </c>
      <c r="K141" s="145">
        <f t="shared" si="19"/>
        <v>147</v>
      </c>
      <c r="L141" s="117">
        <f>SUM(K141,F141)</f>
        <v>307</v>
      </c>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row>
    <row r="142" spans="1:36" s="81" customFormat="1" hidden="1" outlineLevel="1" x14ac:dyDescent="0.2">
      <c r="A142" s="252">
        <v>38</v>
      </c>
      <c r="B142" s="255" t="s">
        <v>94</v>
      </c>
      <c r="C142" s="258" t="s">
        <v>43</v>
      </c>
      <c r="D142" s="261">
        <v>1</v>
      </c>
      <c r="E142" s="265">
        <v>1000</v>
      </c>
      <c r="F142" s="261">
        <f>E142*D142</f>
        <v>1000</v>
      </c>
      <c r="G142" s="134" t="s">
        <v>95</v>
      </c>
      <c r="H142" s="149" t="s">
        <v>43</v>
      </c>
      <c r="I142" s="152">
        <f>D142*1.2</f>
        <v>1.2</v>
      </c>
      <c r="J142" s="135">
        <v>600</v>
      </c>
      <c r="K142" s="147">
        <f t="shared" ref="K142:K160" si="29">J142*I142</f>
        <v>720</v>
      </c>
      <c r="L142" s="278">
        <f>SUM(K142:K145,F142)</f>
        <v>1904.4</v>
      </c>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row>
    <row r="143" spans="1:36" s="81" customFormat="1" hidden="1" outlineLevel="1" x14ac:dyDescent="0.2">
      <c r="A143" s="254"/>
      <c r="B143" s="256"/>
      <c r="C143" s="259"/>
      <c r="D143" s="262"/>
      <c r="E143" s="266"/>
      <c r="F143" s="262"/>
      <c r="G143" s="82" t="s">
        <v>96</v>
      </c>
      <c r="H143" s="150" t="s">
        <v>42</v>
      </c>
      <c r="I143" s="153">
        <f>D142*5</f>
        <v>5</v>
      </c>
      <c r="J143" s="85">
        <v>11</v>
      </c>
      <c r="K143" s="83">
        <f t="shared" si="29"/>
        <v>55</v>
      </c>
      <c r="L143" s="315"/>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row>
    <row r="144" spans="1:36" s="81" customFormat="1" hidden="1" outlineLevel="1" x14ac:dyDescent="0.2">
      <c r="A144" s="254"/>
      <c r="B144" s="256"/>
      <c r="C144" s="259"/>
      <c r="D144" s="262"/>
      <c r="E144" s="266"/>
      <c r="F144" s="262"/>
      <c r="G144" s="82" t="s">
        <v>97</v>
      </c>
      <c r="H144" s="150" t="s">
        <v>42</v>
      </c>
      <c r="I144" s="153">
        <f>D142*0.5</f>
        <v>0.5</v>
      </c>
      <c r="J144" s="85">
        <v>250</v>
      </c>
      <c r="K144" s="83">
        <f t="shared" si="29"/>
        <v>125</v>
      </c>
      <c r="L144" s="315"/>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row>
    <row r="145" spans="1:36" s="81" customFormat="1" ht="12.75" hidden="1" outlineLevel="1" thickBot="1" x14ac:dyDescent="0.25">
      <c r="A145" s="253"/>
      <c r="B145" s="257"/>
      <c r="C145" s="260"/>
      <c r="D145" s="263"/>
      <c r="E145" s="267"/>
      <c r="F145" s="263"/>
      <c r="G145" s="136" t="s">
        <v>84</v>
      </c>
      <c r="H145" s="151" t="s">
        <v>42</v>
      </c>
      <c r="I145" s="154">
        <f>D142*0.11</f>
        <v>0.11</v>
      </c>
      <c r="J145" s="137">
        <v>40</v>
      </c>
      <c r="K145" s="138">
        <f t="shared" si="29"/>
        <v>4.4000000000000004</v>
      </c>
      <c r="L145" s="279"/>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row>
    <row r="146" spans="1:36" s="81" customFormat="1" hidden="1" outlineLevel="1" x14ac:dyDescent="0.2">
      <c r="A146" s="252">
        <v>39</v>
      </c>
      <c r="B146" s="255" t="s">
        <v>262</v>
      </c>
      <c r="C146" s="258" t="s">
        <v>43</v>
      </c>
      <c r="D146" s="261">
        <v>1</v>
      </c>
      <c r="E146" s="265">
        <v>1100</v>
      </c>
      <c r="F146" s="261">
        <f>E146*D146</f>
        <v>1100</v>
      </c>
      <c r="G146" s="134" t="s">
        <v>95</v>
      </c>
      <c r="H146" s="149" t="s">
        <v>43</v>
      </c>
      <c r="I146" s="152">
        <f>D146*1.2</f>
        <v>1.2</v>
      </c>
      <c r="J146" s="135">
        <v>600</v>
      </c>
      <c r="K146" s="147">
        <f t="shared" si="29"/>
        <v>720</v>
      </c>
      <c r="L146" s="278">
        <f>SUM(K146:K149,F146)</f>
        <v>2004.4</v>
      </c>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row>
    <row r="147" spans="1:36" s="81" customFormat="1" hidden="1" outlineLevel="1" x14ac:dyDescent="0.2">
      <c r="A147" s="254"/>
      <c r="B147" s="256"/>
      <c r="C147" s="259"/>
      <c r="D147" s="262"/>
      <c r="E147" s="266"/>
      <c r="F147" s="262"/>
      <c r="G147" s="82" t="s">
        <v>96</v>
      </c>
      <c r="H147" s="150" t="s">
        <v>42</v>
      </c>
      <c r="I147" s="153">
        <f>D146*5</f>
        <v>5</v>
      </c>
      <c r="J147" s="85">
        <v>11</v>
      </c>
      <c r="K147" s="83">
        <f t="shared" si="29"/>
        <v>55</v>
      </c>
      <c r="L147" s="315"/>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row>
    <row r="148" spans="1:36" s="81" customFormat="1" hidden="1" outlineLevel="1" x14ac:dyDescent="0.2">
      <c r="A148" s="254"/>
      <c r="B148" s="256"/>
      <c r="C148" s="259"/>
      <c r="D148" s="262"/>
      <c r="E148" s="266"/>
      <c r="F148" s="262"/>
      <c r="G148" s="82" t="s">
        <v>97</v>
      </c>
      <c r="H148" s="150" t="s">
        <v>42</v>
      </c>
      <c r="I148" s="153">
        <f>D146*0.5</f>
        <v>0.5</v>
      </c>
      <c r="J148" s="85">
        <v>250</v>
      </c>
      <c r="K148" s="83">
        <f t="shared" si="29"/>
        <v>125</v>
      </c>
      <c r="L148" s="315"/>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row>
    <row r="149" spans="1:36" s="81" customFormat="1" ht="12.75" hidden="1" outlineLevel="1" thickBot="1" x14ac:dyDescent="0.25">
      <c r="A149" s="253"/>
      <c r="B149" s="257"/>
      <c r="C149" s="260"/>
      <c r="D149" s="263"/>
      <c r="E149" s="267"/>
      <c r="F149" s="263"/>
      <c r="G149" s="136" t="s">
        <v>84</v>
      </c>
      <c r="H149" s="151" t="s">
        <v>42</v>
      </c>
      <c r="I149" s="154">
        <f>D146*0.11</f>
        <v>0.11</v>
      </c>
      <c r="J149" s="137">
        <v>40</v>
      </c>
      <c r="K149" s="138">
        <f t="shared" si="29"/>
        <v>4.4000000000000004</v>
      </c>
      <c r="L149" s="279"/>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row>
    <row r="150" spans="1:36" s="81" customFormat="1" hidden="1" outlineLevel="1" x14ac:dyDescent="0.2">
      <c r="A150" s="252">
        <v>40</v>
      </c>
      <c r="B150" s="255" t="s">
        <v>247</v>
      </c>
      <c r="C150" s="258" t="s">
        <v>43</v>
      </c>
      <c r="D150" s="261">
        <v>1</v>
      </c>
      <c r="E150" s="265">
        <v>1500</v>
      </c>
      <c r="F150" s="261">
        <f>E150*D150</f>
        <v>1500</v>
      </c>
      <c r="G150" s="134" t="s">
        <v>248</v>
      </c>
      <c r="H150" s="149" t="s">
        <v>43</v>
      </c>
      <c r="I150" s="152">
        <f>D150*1.2</f>
        <v>1.2</v>
      </c>
      <c r="J150" s="135">
        <v>1500</v>
      </c>
      <c r="K150" s="147">
        <f t="shared" si="29"/>
        <v>1800</v>
      </c>
      <c r="L150" s="278">
        <f>SUM(K150:K153,F150)</f>
        <v>3859.4</v>
      </c>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row>
    <row r="151" spans="1:36" s="81" customFormat="1" hidden="1" outlineLevel="1" x14ac:dyDescent="0.2">
      <c r="A151" s="254"/>
      <c r="B151" s="256"/>
      <c r="C151" s="259"/>
      <c r="D151" s="262"/>
      <c r="E151" s="266"/>
      <c r="F151" s="262"/>
      <c r="G151" s="82" t="s">
        <v>96</v>
      </c>
      <c r="H151" s="150" t="s">
        <v>42</v>
      </c>
      <c r="I151" s="153">
        <f>D150*5</f>
        <v>5</v>
      </c>
      <c r="J151" s="85">
        <v>11</v>
      </c>
      <c r="K151" s="83">
        <f t="shared" si="29"/>
        <v>55</v>
      </c>
      <c r="L151" s="315"/>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row>
    <row r="152" spans="1:36" s="81" customFormat="1" hidden="1" outlineLevel="1" x14ac:dyDescent="0.2">
      <c r="A152" s="254"/>
      <c r="B152" s="256"/>
      <c r="C152" s="259"/>
      <c r="D152" s="262"/>
      <c r="E152" s="266"/>
      <c r="F152" s="262"/>
      <c r="G152" s="82" t="s">
        <v>97</v>
      </c>
      <c r="H152" s="150" t="s">
        <v>42</v>
      </c>
      <c r="I152" s="153">
        <f>D150*2</f>
        <v>2</v>
      </c>
      <c r="J152" s="85">
        <v>250</v>
      </c>
      <c r="K152" s="83">
        <f t="shared" si="29"/>
        <v>500</v>
      </c>
      <c r="L152" s="315"/>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row>
    <row r="153" spans="1:36" s="81" customFormat="1" ht="12.75" hidden="1" outlineLevel="1" thickBot="1" x14ac:dyDescent="0.25">
      <c r="A153" s="253"/>
      <c r="B153" s="257"/>
      <c r="C153" s="260"/>
      <c r="D153" s="263"/>
      <c r="E153" s="267"/>
      <c r="F153" s="263"/>
      <c r="G153" s="136" t="s">
        <v>84</v>
      </c>
      <c r="H153" s="151" t="s">
        <v>42</v>
      </c>
      <c r="I153" s="154">
        <f>D150*0.11</f>
        <v>0.11</v>
      </c>
      <c r="J153" s="137">
        <v>40</v>
      </c>
      <c r="K153" s="138">
        <f t="shared" si="29"/>
        <v>4.4000000000000004</v>
      </c>
      <c r="L153" s="279"/>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row>
    <row r="154" spans="1:36" s="81" customFormat="1" ht="14.25" hidden="1" customHeight="1" outlineLevel="1" thickBot="1" x14ac:dyDescent="0.25">
      <c r="A154" s="148">
        <v>41</v>
      </c>
      <c r="B154" s="174" t="s">
        <v>424</v>
      </c>
      <c r="C154" s="176" t="s">
        <v>43</v>
      </c>
      <c r="D154" s="152">
        <v>1</v>
      </c>
      <c r="E154" s="155">
        <v>500</v>
      </c>
      <c r="F154" s="152">
        <f>E154*D154</f>
        <v>500</v>
      </c>
      <c r="G154" s="134" t="s">
        <v>137</v>
      </c>
      <c r="H154" s="149" t="s">
        <v>71</v>
      </c>
      <c r="I154" s="152">
        <f>D154*1</f>
        <v>1</v>
      </c>
      <c r="J154" s="135">
        <v>400</v>
      </c>
      <c r="K154" s="147">
        <f t="shared" ref="K154:K156" si="30">J154*I154</f>
        <v>400</v>
      </c>
      <c r="L154" s="178">
        <f>SUM(K154:K154,F154)</f>
        <v>900</v>
      </c>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row>
    <row r="155" spans="1:36" s="87" customFormat="1" hidden="1" outlineLevel="1" x14ac:dyDescent="0.2">
      <c r="A155" s="252">
        <v>42</v>
      </c>
      <c r="B155" s="255" t="s">
        <v>425</v>
      </c>
      <c r="C155" s="270" t="s">
        <v>43</v>
      </c>
      <c r="D155" s="261">
        <v>1</v>
      </c>
      <c r="E155" s="272">
        <v>1500</v>
      </c>
      <c r="F155" s="261">
        <f>E155*D155</f>
        <v>1500</v>
      </c>
      <c r="G155" s="134" t="s">
        <v>426</v>
      </c>
      <c r="H155" s="149" t="s">
        <v>71</v>
      </c>
      <c r="I155" s="152">
        <f>D155</f>
        <v>1</v>
      </c>
      <c r="J155" s="135">
        <v>3500</v>
      </c>
      <c r="K155" s="152">
        <f t="shared" si="30"/>
        <v>3500</v>
      </c>
      <c r="L155" s="357">
        <f>SUM(K155:K156,F155)</f>
        <v>5060</v>
      </c>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row>
    <row r="156" spans="1:36" s="87" customFormat="1" ht="12.75" hidden="1" outlineLevel="1" thickBot="1" x14ac:dyDescent="0.25">
      <c r="A156" s="253"/>
      <c r="B156" s="257"/>
      <c r="C156" s="271"/>
      <c r="D156" s="263"/>
      <c r="E156" s="273"/>
      <c r="F156" s="263"/>
      <c r="G156" s="136" t="s">
        <v>130</v>
      </c>
      <c r="H156" s="151" t="s">
        <v>71</v>
      </c>
      <c r="I156" s="154">
        <f>D155*6</f>
        <v>6</v>
      </c>
      <c r="J156" s="137">
        <v>10</v>
      </c>
      <c r="K156" s="154">
        <f t="shared" si="30"/>
        <v>60</v>
      </c>
      <c r="L156" s="359"/>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row>
    <row r="157" spans="1:36" s="87" customFormat="1" hidden="1" outlineLevel="1" x14ac:dyDescent="0.2">
      <c r="A157" s="252">
        <v>43</v>
      </c>
      <c r="B157" s="255" t="s">
        <v>267</v>
      </c>
      <c r="C157" s="270" t="s">
        <v>43</v>
      </c>
      <c r="D157" s="261">
        <v>1</v>
      </c>
      <c r="E157" s="272">
        <v>120</v>
      </c>
      <c r="F157" s="261">
        <f>E157*D157</f>
        <v>120</v>
      </c>
      <c r="G157" s="134" t="s">
        <v>268</v>
      </c>
      <c r="H157" s="149" t="s">
        <v>45</v>
      </c>
      <c r="I157" s="152">
        <f>D157*2.5</f>
        <v>2.5</v>
      </c>
      <c r="J157" s="135">
        <v>30</v>
      </c>
      <c r="K157" s="152">
        <f t="shared" si="29"/>
        <v>75</v>
      </c>
      <c r="L157" s="357">
        <f>SUM(K157:K159,F157)</f>
        <v>256</v>
      </c>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row>
    <row r="158" spans="1:36" s="87" customFormat="1" hidden="1" outlineLevel="1" x14ac:dyDescent="0.2">
      <c r="A158" s="254"/>
      <c r="B158" s="256"/>
      <c r="C158" s="308"/>
      <c r="D158" s="262"/>
      <c r="E158" s="360"/>
      <c r="F158" s="262"/>
      <c r="G158" s="82" t="s">
        <v>269</v>
      </c>
      <c r="H158" s="150" t="s">
        <v>71</v>
      </c>
      <c r="I158" s="153">
        <f>D157*4</f>
        <v>4</v>
      </c>
      <c r="J158" s="85">
        <v>0.25</v>
      </c>
      <c r="K158" s="153">
        <f t="shared" si="29"/>
        <v>1</v>
      </c>
      <c r="L158" s="358"/>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row>
    <row r="159" spans="1:36" s="87" customFormat="1" ht="12.75" hidden="1" outlineLevel="1" thickBot="1" x14ac:dyDescent="0.25">
      <c r="A159" s="253"/>
      <c r="B159" s="257"/>
      <c r="C159" s="271"/>
      <c r="D159" s="263"/>
      <c r="E159" s="273"/>
      <c r="F159" s="263"/>
      <c r="G159" s="136" t="s">
        <v>130</v>
      </c>
      <c r="H159" s="151" t="s">
        <v>71</v>
      </c>
      <c r="I159" s="154">
        <f>D157*6</f>
        <v>6</v>
      </c>
      <c r="J159" s="137">
        <v>10</v>
      </c>
      <c r="K159" s="154">
        <f t="shared" si="29"/>
        <v>60</v>
      </c>
      <c r="L159" s="359"/>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row>
    <row r="160" spans="1:36" s="87" customFormat="1" hidden="1" outlineLevel="1" x14ac:dyDescent="0.2">
      <c r="A160" s="252">
        <v>44</v>
      </c>
      <c r="B160" s="255" t="s">
        <v>271</v>
      </c>
      <c r="C160" s="270" t="s">
        <v>43</v>
      </c>
      <c r="D160" s="261">
        <v>1</v>
      </c>
      <c r="E160" s="272">
        <v>280</v>
      </c>
      <c r="F160" s="261">
        <f>E160*D160</f>
        <v>280</v>
      </c>
      <c r="G160" s="134" t="s">
        <v>270</v>
      </c>
      <c r="H160" s="149" t="s">
        <v>43</v>
      </c>
      <c r="I160" s="152">
        <f>D160*1.2</f>
        <v>1.2</v>
      </c>
      <c r="J160" s="135">
        <v>180</v>
      </c>
      <c r="K160" s="152">
        <f t="shared" si="29"/>
        <v>216</v>
      </c>
      <c r="L160" s="357">
        <f>SUM(K160:K161,F160)</f>
        <v>521</v>
      </c>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row>
    <row r="161" spans="1:36" s="87" customFormat="1" ht="12.75" hidden="1" outlineLevel="1" thickBot="1" x14ac:dyDescent="0.25">
      <c r="A161" s="253"/>
      <c r="B161" s="257"/>
      <c r="C161" s="271"/>
      <c r="D161" s="263"/>
      <c r="E161" s="273"/>
      <c r="F161" s="263"/>
      <c r="G161" s="136" t="s">
        <v>100</v>
      </c>
      <c r="H161" s="151" t="s">
        <v>71</v>
      </c>
      <c r="I161" s="154">
        <f>D160*25</f>
        <v>25</v>
      </c>
      <c r="J161" s="137">
        <v>1</v>
      </c>
      <c r="K161" s="138">
        <f t="shared" ref="K161" si="31">J161*I161</f>
        <v>25</v>
      </c>
      <c r="L161" s="359"/>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row>
    <row r="162" spans="1:36" s="87" customFormat="1" hidden="1" outlineLevel="1" x14ac:dyDescent="0.2">
      <c r="A162" s="252">
        <v>45</v>
      </c>
      <c r="B162" s="255" t="s">
        <v>272</v>
      </c>
      <c r="C162" s="270" t="s">
        <v>43</v>
      </c>
      <c r="D162" s="261">
        <v>1</v>
      </c>
      <c r="E162" s="272">
        <v>320</v>
      </c>
      <c r="F162" s="261">
        <f>E162*D162</f>
        <v>320</v>
      </c>
      <c r="G162" s="134" t="s">
        <v>273</v>
      </c>
      <c r="H162" s="149" t="s">
        <v>43</v>
      </c>
      <c r="I162" s="152">
        <f>D162*1.2</f>
        <v>1.2</v>
      </c>
      <c r="J162" s="135">
        <v>420</v>
      </c>
      <c r="K162" s="152">
        <f>J162*I162</f>
        <v>504</v>
      </c>
      <c r="L162" s="357">
        <f>SUM(K162:K163,F162)</f>
        <v>839</v>
      </c>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row>
    <row r="163" spans="1:36" s="87" customFormat="1" ht="12.75" hidden="1" outlineLevel="1" thickBot="1" x14ac:dyDescent="0.25">
      <c r="A163" s="253"/>
      <c r="B163" s="257"/>
      <c r="C163" s="271"/>
      <c r="D163" s="263"/>
      <c r="E163" s="273"/>
      <c r="F163" s="263"/>
      <c r="G163" s="136" t="s">
        <v>100</v>
      </c>
      <c r="H163" s="151" t="s">
        <v>71</v>
      </c>
      <c r="I163" s="154">
        <f>D162*15</f>
        <v>15</v>
      </c>
      <c r="J163" s="137">
        <v>1</v>
      </c>
      <c r="K163" s="138">
        <f t="shared" ref="K163" si="32">J163*I163</f>
        <v>15</v>
      </c>
      <c r="L163" s="359"/>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row>
    <row r="164" spans="1:36" s="87" customFormat="1" hidden="1" outlineLevel="1" x14ac:dyDescent="0.2">
      <c r="A164" s="252">
        <v>46</v>
      </c>
      <c r="B164" s="255" t="s">
        <v>274</v>
      </c>
      <c r="C164" s="270" t="s">
        <v>43</v>
      </c>
      <c r="D164" s="261">
        <v>1</v>
      </c>
      <c r="E164" s="272">
        <v>320</v>
      </c>
      <c r="F164" s="261">
        <f>E164*D164</f>
        <v>320</v>
      </c>
      <c r="G164" s="134" t="s">
        <v>275</v>
      </c>
      <c r="H164" s="149" t="s">
        <v>43</v>
      </c>
      <c r="I164" s="152">
        <f>D164*1.2</f>
        <v>1.2</v>
      </c>
      <c r="J164" s="135">
        <v>120</v>
      </c>
      <c r="K164" s="152">
        <f>J164*I164</f>
        <v>144</v>
      </c>
      <c r="L164" s="357">
        <f>SUM(K164:K165,F164)</f>
        <v>479</v>
      </c>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row>
    <row r="165" spans="1:36" s="87" customFormat="1" ht="12.75" hidden="1" outlineLevel="1" thickBot="1" x14ac:dyDescent="0.25">
      <c r="A165" s="253"/>
      <c r="B165" s="257"/>
      <c r="C165" s="271"/>
      <c r="D165" s="263"/>
      <c r="E165" s="273"/>
      <c r="F165" s="263"/>
      <c r="G165" s="136" t="s">
        <v>100</v>
      </c>
      <c r="H165" s="151" t="s">
        <v>71</v>
      </c>
      <c r="I165" s="154">
        <f>D164*15</f>
        <v>15</v>
      </c>
      <c r="J165" s="137">
        <v>1</v>
      </c>
      <c r="K165" s="138">
        <f t="shared" ref="K165" si="33">J165*I165</f>
        <v>15</v>
      </c>
      <c r="L165" s="359"/>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row>
    <row r="166" spans="1:36" s="87" customFormat="1" ht="14.25" hidden="1" customHeight="1" outlineLevel="1" thickBot="1" x14ac:dyDescent="0.25">
      <c r="A166" s="110">
        <v>47</v>
      </c>
      <c r="B166" s="111" t="s">
        <v>276</v>
      </c>
      <c r="C166" s="142" t="s">
        <v>43</v>
      </c>
      <c r="D166" s="113">
        <v>1</v>
      </c>
      <c r="E166" s="188">
        <v>150</v>
      </c>
      <c r="F166" s="113">
        <f>E166*D166</f>
        <v>150</v>
      </c>
      <c r="G166" s="115" t="s">
        <v>277</v>
      </c>
      <c r="H166" s="142" t="s">
        <v>42</v>
      </c>
      <c r="I166" s="113">
        <f>D166*0.3</f>
        <v>0.3</v>
      </c>
      <c r="J166" s="116">
        <v>120</v>
      </c>
      <c r="K166" s="113">
        <f t="shared" ref="K166:K174" si="34">J166*I166</f>
        <v>36</v>
      </c>
      <c r="L166" s="117">
        <f>SUM(K166:K166,F166)</f>
        <v>186</v>
      </c>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row>
    <row r="167" spans="1:36" s="87" customFormat="1" hidden="1" outlineLevel="1" x14ac:dyDescent="0.2">
      <c r="A167" s="252">
        <v>48</v>
      </c>
      <c r="B167" s="255" t="s">
        <v>265</v>
      </c>
      <c r="C167" s="270" t="s">
        <v>71</v>
      </c>
      <c r="D167" s="261">
        <v>1</v>
      </c>
      <c r="E167" s="272">
        <v>5500</v>
      </c>
      <c r="F167" s="261">
        <f>E167*D167</f>
        <v>5500</v>
      </c>
      <c r="G167" s="134" t="s">
        <v>266</v>
      </c>
      <c r="H167" s="149" t="s">
        <v>71</v>
      </c>
      <c r="I167" s="152">
        <f>D167</f>
        <v>1</v>
      </c>
      <c r="J167" s="189">
        <v>10000</v>
      </c>
      <c r="K167" s="152">
        <f t="shared" si="34"/>
        <v>10000</v>
      </c>
      <c r="L167" s="357">
        <f>SUM(K167:K169,F167)</f>
        <v>15890</v>
      </c>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row>
    <row r="168" spans="1:36" s="87" customFormat="1" hidden="1" outlineLevel="1" x14ac:dyDescent="0.2">
      <c r="A168" s="254"/>
      <c r="B168" s="256"/>
      <c r="C168" s="308"/>
      <c r="D168" s="262"/>
      <c r="E168" s="360"/>
      <c r="F168" s="262"/>
      <c r="G168" s="82" t="s">
        <v>162</v>
      </c>
      <c r="H168" s="150" t="s">
        <v>71</v>
      </c>
      <c r="I168" s="153">
        <f>D167*1.5</f>
        <v>1.5</v>
      </c>
      <c r="J168" s="85">
        <v>220</v>
      </c>
      <c r="K168" s="153">
        <f t="shared" si="34"/>
        <v>330</v>
      </c>
      <c r="L168" s="358"/>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row>
    <row r="169" spans="1:36" s="87" customFormat="1" ht="12.75" hidden="1" outlineLevel="1" thickBot="1" x14ac:dyDescent="0.25">
      <c r="A169" s="253"/>
      <c r="B169" s="257"/>
      <c r="C169" s="271"/>
      <c r="D169" s="263"/>
      <c r="E169" s="273"/>
      <c r="F169" s="263"/>
      <c r="G169" s="136" t="s">
        <v>130</v>
      </c>
      <c r="H169" s="151" t="s">
        <v>71</v>
      </c>
      <c r="I169" s="154">
        <f>D167*6</f>
        <v>6</v>
      </c>
      <c r="J169" s="137">
        <v>10</v>
      </c>
      <c r="K169" s="154">
        <f t="shared" si="34"/>
        <v>60</v>
      </c>
      <c r="L169" s="359"/>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row>
    <row r="170" spans="1:36" s="87" customFormat="1" ht="24" hidden="1" outlineLevel="1" x14ac:dyDescent="0.2">
      <c r="A170" s="252">
        <v>49</v>
      </c>
      <c r="B170" s="255" t="s">
        <v>263</v>
      </c>
      <c r="C170" s="270" t="s">
        <v>71</v>
      </c>
      <c r="D170" s="261">
        <v>1</v>
      </c>
      <c r="E170" s="272">
        <v>2500</v>
      </c>
      <c r="F170" s="261">
        <f>E170*D170</f>
        <v>2500</v>
      </c>
      <c r="G170" s="134" t="s">
        <v>264</v>
      </c>
      <c r="H170" s="149" t="s">
        <v>71</v>
      </c>
      <c r="I170" s="152">
        <f>D170</f>
        <v>1</v>
      </c>
      <c r="J170" s="135">
        <v>4200</v>
      </c>
      <c r="K170" s="152">
        <f t="shared" si="34"/>
        <v>4200</v>
      </c>
      <c r="L170" s="357">
        <f>SUM(K170:K172,F170)</f>
        <v>7090</v>
      </c>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row>
    <row r="171" spans="1:36" s="87" customFormat="1" hidden="1" outlineLevel="1" x14ac:dyDescent="0.2">
      <c r="A171" s="254"/>
      <c r="B171" s="256"/>
      <c r="C171" s="308"/>
      <c r="D171" s="262"/>
      <c r="E171" s="360"/>
      <c r="F171" s="262"/>
      <c r="G171" s="82" t="s">
        <v>162</v>
      </c>
      <c r="H171" s="150" t="s">
        <v>71</v>
      </c>
      <c r="I171" s="153">
        <f>D170*1.5</f>
        <v>1.5</v>
      </c>
      <c r="J171" s="85">
        <v>220</v>
      </c>
      <c r="K171" s="153">
        <f t="shared" si="34"/>
        <v>330</v>
      </c>
      <c r="L171" s="358"/>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row>
    <row r="172" spans="1:36" s="87" customFormat="1" ht="12.75" hidden="1" outlineLevel="1" thickBot="1" x14ac:dyDescent="0.25">
      <c r="A172" s="253"/>
      <c r="B172" s="257"/>
      <c r="C172" s="271"/>
      <c r="D172" s="263"/>
      <c r="E172" s="273"/>
      <c r="F172" s="263"/>
      <c r="G172" s="136" t="s">
        <v>130</v>
      </c>
      <c r="H172" s="151" t="s">
        <v>71</v>
      </c>
      <c r="I172" s="154">
        <f>D170*6</f>
        <v>6</v>
      </c>
      <c r="J172" s="137">
        <v>10</v>
      </c>
      <c r="K172" s="154">
        <f t="shared" si="34"/>
        <v>60</v>
      </c>
      <c r="L172" s="359"/>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row>
    <row r="173" spans="1:36" s="87" customFormat="1" ht="14.25" hidden="1" customHeight="1" outlineLevel="1" thickBot="1" x14ac:dyDescent="0.25">
      <c r="A173" s="110">
        <v>50</v>
      </c>
      <c r="B173" s="111" t="s">
        <v>163</v>
      </c>
      <c r="C173" s="142" t="s">
        <v>71</v>
      </c>
      <c r="D173" s="113">
        <v>1</v>
      </c>
      <c r="E173" s="188">
        <v>300</v>
      </c>
      <c r="F173" s="113">
        <f>E173*D173</f>
        <v>300</v>
      </c>
      <c r="G173" s="115" t="s">
        <v>164</v>
      </c>
      <c r="H173" s="142" t="s">
        <v>71</v>
      </c>
      <c r="I173" s="113">
        <f>D173</f>
        <v>1</v>
      </c>
      <c r="J173" s="116">
        <v>250</v>
      </c>
      <c r="K173" s="113">
        <f t="shared" si="34"/>
        <v>250</v>
      </c>
      <c r="L173" s="117">
        <f>SUM(K173,F173)</f>
        <v>550</v>
      </c>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row>
    <row r="174" spans="1:36" s="89" customFormat="1" ht="14.25" hidden="1" customHeight="1" outlineLevel="1" thickBot="1" x14ac:dyDescent="0.25">
      <c r="A174" s="110">
        <v>51</v>
      </c>
      <c r="B174" s="111" t="s">
        <v>165</v>
      </c>
      <c r="C174" s="142" t="s">
        <v>150</v>
      </c>
      <c r="D174" s="113">
        <v>1</v>
      </c>
      <c r="E174" s="188">
        <v>750</v>
      </c>
      <c r="F174" s="113">
        <f>E174*D174</f>
        <v>750</v>
      </c>
      <c r="G174" s="115" t="s">
        <v>166</v>
      </c>
      <c r="H174" s="142" t="s">
        <v>150</v>
      </c>
      <c r="I174" s="113">
        <f>D174</f>
        <v>1</v>
      </c>
      <c r="J174" s="116">
        <v>2200</v>
      </c>
      <c r="K174" s="113">
        <f t="shared" si="34"/>
        <v>2200</v>
      </c>
      <c r="L174" s="117">
        <f>SUM(K174,F174)</f>
        <v>2950</v>
      </c>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row>
    <row r="175" spans="1:36" s="84" customFormat="1" collapsed="1" x14ac:dyDescent="0.25">
      <c r="A175" s="304" t="s">
        <v>148</v>
      </c>
      <c r="B175" s="305"/>
      <c r="C175" s="305"/>
      <c r="D175" s="305"/>
      <c r="E175" s="306"/>
      <c r="F175" s="141">
        <f>SUM(F43:F174)</f>
        <v>33415</v>
      </c>
      <c r="G175" s="264" t="s">
        <v>149</v>
      </c>
      <c r="H175" s="264"/>
      <c r="I175" s="264"/>
      <c r="J175" s="264"/>
      <c r="K175" s="190">
        <f>SUM(K43:K174)</f>
        <v>37224.756666666661</v>
      </c>
      <c r="L175" s="230"/>
    </row>
    <row r="176" spans="1:36" s="84" customFormat="1" x14ac:dyDescent="0.25">
      <c r="A176" s="361" t="s">
        <v>147</v>
      </c>
      <c r="B176" s="362"/>
      <c r="C176" s="362"/>
      <c r="D176" s="362"/>
      <c r="E176" s="362"/>
      <c r="F176" s="362"/>
      <c r="G176" s="362"/>
      <c r="H176" s="362"/>
      <c r="I176" s="362"/>
      <c r="J176" s="362"/>
      <c r="K176" s="362"/>
      <c r="L176" s="231">
        <f>SUM(K175,F175)</f>
        <v>70639.756666666653</v>
      </c>
    </row>
    <row r="177" spans="1:36" ht="15" customHeight="1" thickBot="1" x14ac:dyDescent="0.3">
      <c r="A177" s="401" t="s">
        <v>76</v>
      </c>
      <c r="B177" s="402"/>
      <c r="C177" s="402"/>
      <c r="D177" s="402"/>
      <c r="E177" s="402"/>
      <c r="F177" s="402"/>
      <c r="G177" s="402"/>
      <c r="H177" s="402"/>
      <c r="I177" s="402"/>
      <c r="J177" s="402"/>
      <c r="K177" s="402"/>
      <c r="L177" s="403"/>
    </row>
    <row r="178" spans="1:36" s="81" customFormat="1" ht="16.5" hidden="1" customHeight="1" outlineLevel="1" thickBot="1" x14ac:dyDescent="0.25">
      <c r="A178" s="110">
        <v>1</v>
      </c>
      <c r="B178" s="111" t="s">
        <v>286</v>
      </c>
      <c r="C178" s="112" t="s">
        <v>43</v>
      </c>
      <c r="D178" s="113">
        <v>1</v>
      </c>
      <c r="E178" s="114">
        <v>25</v>
      </c>
      <c r="F178" s="113">
        <f>E178*D178</f>
        <v>25</v>
      </c>
      <c r="G178" s="115" t="s">
        <v>84</v>
      </c>
      <c r="H178" s="112" t="s">
        <v>42</v>
      </c>
      <c r="I178" s="113">
        <f>D178*0.15</f>
        <v>0.15</v>
      </c>
      <c r="J178" s="116">
        <v>42</v>
      </c>
      <c r="K178" s="113">
        <f>J178*I178</f>
        <v>6.3</v>
      </c>
      <c r="L178" s="117">
        <f>SUM(K178,F178)</f>
        <v>31.3</v>
      </c>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row>
    <row r="179" spans="1:36" ht="16.5" customHeight="1" collapsed="1" thickBot="1" x14ac:dyDescent="0.3">
      <c r="A179" s="119">
        <v>2</v>
      </c>
      <c r="B179" s="120" t="s">
        <v>48</v>
      </c>
      <c r="C179" s="121" t="s">
        <v>43</v>
      </c>
      <c r="D179" s="122">
        <v>1</v>
      </c>
      <c r="E179" s="123">
        <v>120</v>
      </c>
      <c r="F179" s="124">
        <f t="shared" ref="F179:F180" si="35">E179*D179</f>
        <v>120</v>
      </c>
      <c r="G179" s="120" t="s">
        <v>49</v>
      </c>
      <c r="H179" s="125" t="s">
        <v>42</v>
      </c>
      <c r="I179" s="123">
        <f>D179*4.5</f>
        <v>4.5</v>
      </c>
      <c r="J179" s="122">
        <v>30</v>
      </c>
      <c r="K179" s="124">
        <f t="shared" ref="K179" si="36">J179*I179</f>
        <v>135</v>
      </c>
      <c r="L179" s="126">
        <f>K179+F179</f>
        <v>255</v>
      </c>
    </row>
    <row r="180" spans="1:36" x14ac:dyDescent="0.25">
      <c r="A180" s="319">
        <v>3</v>
      </c>
      <c r="B180" s="322" t="s">
        <v>278</v>
      </c>
      <c r="C180" s="284" t="s">
        <v>43</v>
      </c>
      <c r="D180" s="287">
        <v>1</v>
      </c>
      <c r="E180" s="290">
        <v>380</v>
      </c>
      <c r="F180" s="293">
        <f t="shared" si="35"/>
        <v>380</v>
      </c>
      <c r="G180" s="127" t="s">
        <v>279</v>
      </c>
      <c r="H180" s="128" t="s">
        <v>42</v>
      </c>
      <c r="I180" s="164">
        <v>120</v>
      </c>
      <c r="J180" s="161">
        <v>2.5</v>
      </c>
      <c r="K180" s="129">
        <f t="shared" ref="K180:K186" si="37">J180*I180</f>
        <v>300</v>
      </c>
      <c r="L180" s="316">
        <f>SUM(K180:K181,F180)</f>
        <v>690.5</v>
      </c>
    </row>
    <row r="181" spans="1:36" ht="12.75" thickBot="1" x14ac:dyDescent="0.3">
      <c r="A181" s="321"/>
      <c r="B181" s="324"/>
      <c r="C181" s="286"/>
      <c r="D181" s="289"/>
      <c r="E181" s="292"/>
      <c r="F181" s="295"/>
      <c r="G181" s="130" t="s">
        <v>47</v>
      </c>
      <c r="H181" s="131" t="s">
        <v>43</v>
      </c>
      <c r="I181" s="166">
        <f>D180*1.05</f>
        <v>1.05</v>
      </c>
      <c r="J181" s="163">
        <v>10</v>
      </c>
      <c r="K181" s="132">
        <f t="shared" si="37"/>
        <v>10.5</v>
      </c>
      <c r="L181" s="318"/>
    </row>
    <row r="182" spans="1:36" ht="24" customHeight="1" thickBot="1" x14ac:dyDescent="0.3">
      <c r="A182" s="119">
        <v>4</v>
      </c>
      <c r="B182" s="120" t="s">
        <v>280</v>
      </c>
      <c r="C182" s="121" t="s">
        <v>43</v>
      </c>
      <c r="D182" s="122">
        <v>1</v>
      </c>
      <c r="E182" s="123">
        <v>80</v>
      </c>
      <c r="F182" s="124">
        <f t="shared" ref="F182" si="38">E182*D182</f>
        <v>80</v>
      </c>
      <c r="G182" s="120" t="s">
        <v>279</v>
      </c>
      <c r="H182" s="125" t="s">
        <v>42</v>
      </c>
      <c r="I182" s="123">
        <v>40</v>
      </c>
      <c r="J182" s="122">
        <v>2.5</v>
      </c>
      <c r="K182" s="124">
        <f t="shared" si="37"/>
        <v>100</v>
      </c>
      <c r="L182" s="126">
        <f>SUM(K182:K182,F182)</f>
        <v>180</v>
      </c>
    </row>
    <row r="183" spans="1:36" x14ac:dyDescent="0.25">
      <c r="A183" s="319">
        <v>5</v>
      </c>
      <c r="B183" s="322" t="s">
        <v>55</v>
      </c>
      <c r="C183" s="284" t="s">
        <v>43</v>
      </c>
      <c r="D183" s="287">
        <v>1</v>
      </c>
      <c r="E183" s="290">
        <v>350</v>
      </c>
      <c r="F183" s="293">
        <f t="shared" ref="F183" si="39">E183*D183</f>
        <v>350</v>
      </c>
      <c r="G183" s="127" t="s">
        <v>50</v>
      </c>
      <c r="H183" s="128" t="s">
        <v>42</v>
      </c>
      <c r="I183" s="164">
        <f>D183*40</f>
        <v>40</v>
      </c>
      <c r="J183" s="161">
        <v>5</v>
      </c>
      <c r="K183" s="129">
        <f t="shared" si="37"/>
        <v>200</v>
      </c>
      <c r="L183" s="316">
        <f>SUM(K183:K186,F183)</f>
        <v>624.42000000000007</v>
      </c>
    </row>
    <row r="184" spans="1:36" x14ac:dyDescent="0.25">
      <c r="A184" s="320"/>
      <c r="B184" s="323"/>
      <c r="C184" s="285"/>
      <c r="D184" s="288"/>
      <c r="E184" s="291"/>
      <c r="F184" s="294"/>
      <c r="G184" s="179" t="s">
        <v>46</v>
      </c>
      <c r="H184" s="169" t="s">
        <v>44</v>
      </c>
      <c r="I184" s="165">
        <f>D183*0.07</f>
        <v>7.0000000000000007E-2</v>
      </c>
      <c r="J184" s="162">
        <v>800</v>
      </c>
      <c r="K184" s="182">
        <f t="shared" si="37"/>
        <v>56.000000000000007</v>
      </c>
      <c r="L184" s="317"/>
    </row>
    <row r="185" spans="1:36" x14ac:dyDescent="0.25">
      <c r="A185" s="320"/>
      <c r="B185" s="323"/>
      <c r="C185" s="285"/>
      <c r="D185" s="288"/>
      <c r="E185" s="291"/>
      <c r="F185" s="294"/>
      <c r="G185" s="179" t="s">
        <v>47</v>
      </c>
      <c r="H185" s="169" t="s">
        <v>43</v>
      </c>
      <c r="I185" s="165">
        <f>D183*1.05</f>
        <v>1.05</v>
      </c>
      <c r="J185" s="162">
        <v>10</v>
      </c>
      <c r="K185" s="182">
        <f t="shared" si="37"/>
        <v>10.5</v>
      </c>
      <c r="L185" s="317"/>
    </row>
    <row r="186" spans="1:36" ht="12.75" thickBot="1" x14ac:dyDescent="0.3">
      <c r="A186" s="321"/>
      <c r="B186" s="324"/>
      <c r="C186" s="286"/>
      <c r="D186" s="289"/>
      <c r="E186" s="292"/>
      <c r="F186" s="295"/>
      <c r="G186" s="130" t="s">
        <v>51</v>
      </c>
      <c r="H186" s="131" t="s">
        <v>42</v>
      </c>
      <c r="I186" s="166">
        <f>D183*0.04</f>
        <v>0.04</v>
      </c>
      <c r="J186" s="163">
        <v>198</v>
      </c>
      <c r="K186" s="132">
        <f t="shared" si="37"/>
        <v>7.92</v>
      </c>
      <c r="L186" s="318"/>
    </row>
    <row r="187" spans="1:36" x14ac:dyDescent="0.25">
      <c r="A187" s="319">
        <v>6</v>
      </c>
      <c r="B187" s="322" t="s">
        <v>52</v>
      </c>
      <c r="C187" s="284" t="s">
        <v>43</v>
      </c>
      <c r="D187" s="287">
        <v>1</v>
      </c>
      <c r="E187" s="290">
        <v>370</v>
      </c>
      <c r="F187" s="293">
        <v>300</v>
      </c>
      <c r="G187" s="127" t="s">
        <v>50</v>
      </c>
      <c r="H187" s="128" t="s">
        <v>42</v>
      </c>
      <c r="I187" s="164">
        <f>D187*35</f>
        <v>35</v>
      </c>
      <c r="J187" s="161">
        <v>6</v>
      </c>
      <c r="K187" s="129">
        <f t="shared" ref="K187:K191" si="40">J187*I187</f>
        <v>210</v>
      </c>
      <c r="L187" s="316">
        <f>SUM(K187:K191,F187)</f>
        <v>595.02</v>
      </c>
    </row>
    <row r="188" spans="1:36" x14ac:dyDescent="0.25">
      <c r="A188" s="320"/>
      <c r="B188" s="323"/>
      <c r="C188" s="285"/>
      <c r="D188" s="288"/>
      <c r="E188" s="291"/>
      <c r="F188" s="294"/>
      <c r="G188" s="179" t="s">
        <v>46</v>
      </c>
      <c r="H188" s="169" t="s">
        <v>44</v>
      </c>
      <c r="I188" s="165">
        <f>D187*0.07</f>
        <v>7.0000000000000007E-2</v>
      </c>
      <c r="J188" s="162">
        <v>900</v>
      </c>
      <c r="K188" s="182">
        <f t="shared" si="40"/>
        <v>63.000000000000007</v>
      </c>
      <c r="L188" s="317"/>
    </row>
    <row r="189" spans="1:36" x14ac:dyDescent="0.25">
      <c r="A189" s="320"/>
      <c r="B189" s="323"/>
      <c r="C189" s="285"/>
      <c r="D189" s="288"/>
      <c r="E189" s="291"/>
      <c r="F189" s="294"/>
      <c r="G189" s="179" t="s">
        <v>47</v>
      </c>
      <c r="H189" s="169" t="s">
        <v>43</v>
      </c>
      <c r="I189" s="165">
        <f>D187*1.05</f>
        <v>1.05</v>
      </c>
      <c r="J189" s="162">
        <v>10</v>
      </c>
      <c r="K189" s="182">
        <f t="shared" si="40"/>
        <v>10.5</v>
      </c>
      <c r="L189" s="317"/>
    </row>
    <row r="190" spans="1:36" x14ac:dyDescent="0.25">
      <c r="A190" s="320"/>
      <c r="B190" s="323"/>
      <c r="C190" s="285"/>
      <c r="D190" s="288"/>
      <c r="E190" s="291"/>
      <c r="F190" s="294"/>
      <c r="G190" s="179" t="s">
        <v>51</v>
      </c>
      <c r="H190" s="169" t="s">
        <v>42</v>
      </c>
      <c r="I190" s="165">
        <f>D187*0.04</f>
        <v>0.04</v>
      </c>
      <c r="J190" s="162">
        <v>198</v>
      </c>
      <c r="K190" s="182">
        <f t="shared" si="40"/>
        <v>7.92</v>
      </c>
      <c r="L190" s="317"/>
    </row>
    <row r="191" spans="1:36" ht="12.75" thickBot="1" x14ac:dyDescent="0.3">
      <c r="A191" s="321"/>
      <c r="B191" s="324"/>
      <c r="C191" s="286"/>
      <c r="D191" s="289"/>
      <c r="E191" s="292"/>
      <c r="F191" s="295"/>
      <c r="G191" s="130" t="s">
        <v>53</v>
      </c>
      <c r="H191" s="131" t="s">
        <v>54</v>
      </c>
      <c r="I191" s="166">
        <f>D187*0.3</f>
        <v>0.3</v>
      </c>
      <c r="J191" s="163">
        <v>12</v>
      </c>
      <c r="K191" s="132">
        <f t="shared" si="40"/>
        <v>3.5999999999999996</v>
      </c>
      <c r="L191" s="318"/>
    </row>
    <row r="192" spans="1:36" s="81" customFormat="1" hidden="1" outlineLevel="1" x14ac:dyDescent="0.2">
      <c r="A192" s="252">
        <v>7</v>
      </c>
      <c r="B192" s="274" t="s">
        <v>284</v>
      </c>
      <c r="C192" s="258" t="s">
        <v>43</v>
      </c>
      <c r="D192" s="261">
        <v>1</v>
      </c>
      <c r="E192" s="265">
        <v>280</v>
      </c>
      <c r="F192" s="261">
        <f>E192*D192</f>
        <v>280</v>
      </c>
      <c r="G192" s="134" t="s">
        <v>134</v>
      </c>
      <c r="H192" s="176" t="s">
        <v>42</v>
      </c>
      <c r="I192" s="152">
        <f>D192*55</f>
        <v>55</v>
      </c>
      <c r="J192" s="135">
        <v>4.8</v>
      </c>
      <c r="K192" s="152">
        <f>J192*I192</f>
        <v>264</v>
      </c>
      <c r="L192" s="278">
        <f>SUM(K192:K193,F192)</f>
        <v>549.5</v>
      </c>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row>
    <row r="193" spans="1:256" s="81" customFormat="1" ht="12.75" hidden="1" outlineLevel="1" thickBot="1" x14ac:dyDescent="0.25">
      <c r="A193" s="253"/>
      <c r="B193" s="275"/>
      <c r="C193" s="260"/>
      <c r="D193" s="263"/>
      <c r="E193" s="267"/>
      <c r="F193" s="263"/>
      <c r="G193" s="136" t="s">
        <v>127</v>
      </c>
      <c r="H193" s="177" t="s">
        <v>45</v>
      </c>
      <c r="I193" s="154">
        <f>D192/4</f>
        <v>0.25</v>
      </c>
      <c r="J193" s="137">
        <v>22</v>
      </c>
      <c r="K193" s="154">
        <f>J193*I193</f>
        <v>5.5</v>
      </c>
      <c r="L193" s="279"/>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row>
    <row r="194" spans="1:256" s="118" customFormat="1" ht="26.25" customHeight="1" collapsed="1" thickBot="1" x14ac:dyDescent="0.25">
      <c r="A194" s="110">
        <v>8</v>
      </c>
      <c r="B194" s="111" t="s">
        <v>285</v>
      </c>
      <c r="C194" s="112" t="s">
        <v>43</v>
      </c>
      <c r="D194" s="113">
        <v>1</v>
      </c>
      <c r="E194" s="114">
        <v>280</v>
      </c>
      <c r="F194" s="113">
        <f t="shared" ref="F194:F195" si="41">E194*D194</f>
        <v>280</v>
      </c>
      <c r="G194" s="115" t="s">
        <v>281</v>
      </c>
      <c r="H194" s="112" t="s">
        <v>42</v>
      </c>
      <c r="I194" s="113">
        <f>D194*36</f>
        <v>36</v>
      </c>
      <c r="J194" s="116">
        <v>20</v>
      </c>
      <c r="K194" s="113">
        <f t="shared" ref="K194:K195" si="42">J194*I194</f>
        <v>720</v>
      </c>
      <c r="L194" s="117">
        <f>SUM(K194:K194,F194)</f>
        <v>1000</v>
      </c>
    </row>
    <row r="195" spans="1:256" s="118" customFormat="1" ht="27" customHeight="1" thickBot="1" x14ac:dyDescent="0.25">
      <c r="A195" s="110">
        <v>9</v>
      </c>
      <c r="B195" s="111" t="s">
        <v>282</v>
      </c>
      <c r="C195" s="112" t="s">
        <v>43</v>
      </c>
      <c r="D195" s="113">
        <v>1</v>
      </c>
      <c r="E195" s="114">
        <v>1200</v>
      </c>
      <c r="F195" s="113">
        <f t="shared" si="41"/>
        <v>1200</v>
      </c>
      <c r="G195" s="115" t="s">
        <v>283</v>
      </c>
      <c r="H195" s="112" t="s">
        <v>43</v>
      </c>
      <c r="I195" s="113">
        <f>D195</f>
        <v>1</v>
      </c>
      <c r="J195" s="116">
        <v>600</v>
      </c>
      <c r="K195" s="113">
        <f t="shared" si="42"/>
        <v>600</v>
      </c>
      <c r="L195" s="117">
        <f>SUM(K195:K195,F195)</f>
        <v>1800</v>
      </c>
    </row>
    <row r="196" spans="1:256" s="81" customFormat="1" ht="15.75" hidden="1" customHeight="1" outlineLevel="1" thickBot="1" x14ac:dyDescent="0.25">
      <c r="A196" s="110">
        <v>10</v>
      </c>
      <c r="B196" s="111" t="s">
        <v>287</v>
      </c>
      <c r="C196" s="112" t="s">
        <v>43</v>
      </c>
      <c r="D196" s="113">
        <v>1</v>
      </c>
      <c r="E196" s="114">
        <v>25</v>
      </c>
      <c r="F196" s="113">
        <f>E196*D196</f>
        <v>25</v>
      </c>
      <c r="G196" s="115" t="s">
        <v>84</v>
      </c>
      <c r="H196" s="112" t="s">
        <v>42</v>
      </c>
      <c r="I196" s="113">
        <f>D196*0.15</f>
        <v>0.15</v>
      </c>
      <c r="J196" s="116">
        <v>42</v>
      </c>
      <c r="K196" s="113">
        <f>J196*I196</f>
        <v>6.3</v>
      </c>
      <c r="L196" s="117">
        <f>SUM(K196,F196)</f>
        <v>31.3</v>
      </c>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row>
    <row r="197" spans="1:256" collapsed="1" x14ac:dyDescent="0.25">
      <c r="A197" s="319">
        <v>11</v>
      </c>
      <c r="B197" s="322" t="s">
        <v>288</v>
      </c>
      <c r="C197" s="284" t="s">
        <v>43</v>
      </c>
      <c r="D197" s="287">
        <v>1</v>
      </c>
      <c r="E197" s="290">
        <v>240</v>
      </c>
      <c r="F197" s="293">
        <f t="shared" ref="F197" si="43">E197*D197</f>
        <v>240</v>
      </c>
      <c r="G197" s="127" t="s">
        <v>289</v>
      </c>
      <c r="H197" s="128" t="s">
        <v>43</v>
      </c>
      <c r="I197" s="164">
        <f>D197*1.1</f>
        <v>1.1000000000000001</v>
      </c>
      <c r="J197" s="161">
        <v>240</v>
      </c>
      <c r="K197" s="129">
        <f>J197*I197</f>
        <v>264</v>
      </c>
      <c r="L197" s="316">
        <f>SUM(K197:K199,F197)</f>
        <v>609</v>
      </c>
    </row>
    <row r="198" spans="1:256" x14ac:dyDescent="0.2">
      <c r="A198" s="320"/>
      <c r="B198" s="323"/>
      <c r="C198" s="285"/>
      <c r="D198" s="288"/>
      <c r="E198" s="291"/>
      <c r="F198" s="294"/>
      <c r="G198" s="98" t="s">
        <v>290</v>
      </c>
      <c r="H198" s="99" t="s">
        <v>42</v>
      </c>
      <c r="I198" s="153">
        <f>D197*2</f>
        <v>2</v>
      </c>
      <c r="J198" s="85">
        <v>40</v>
      </c>
      <c r="K198" s="153">
        <f t="shared" ref="K198" si="44">J198*I198</f>
        <v>80</v>
      </c>
      <c r="L198" s="317"/>
    </row>
    <row r="199" spans="1:256" ht="12.75" thickBot="1" x14ac:dyDescent="0.3">
      <c r="A199" s="321"/>
      <c r="B199" s="324"/>
      <c r="C199" s="286"/>
      <c r="D199" s="289"/>
      <c r="E199" s="292"/>
      <c r="F199" s="295"/>
      <c r="G199" s="136" t="s">
        <v>82</v>
      </c>
      <c r="H199" s="151" t="s">
        <v>71</v>
      </c>
      <c r="I199" s="154">
        <f>D194*10</f>
        <v>10</v>
      </c>
      <c r="J199" s="137">
        <v>2.5</v>
      </c>
      <c r="K199" s="138">
        <f>J199*I199</f>
        <v>25</v>
      </c>
      <c r="L199" s="318"/>
    </row>
    <row r="200" spans="1:256" s="96" customFormat="1" hidden="1" outlineLevel="1" x14ac:dyDescent="0.2">
      <c r="A200" s="252">
        <v>12</v>
      </c>
      <c r="B200" s="255" t="s">
        <v>292</v>
      </c>
      <c r="C200" s="258" t="s">
        <v>43</v>
      </c>
      <c r="D200" s="261">
        <v>1</v>
      </c>
      <c r="E200" s="265">
        <v>850</v>
      </c>
      <c r="F200" s="261">
        <f>E200*D200</f>
        <v>850</v>
      </c>
      <c r="G200" s="134" t="s">
        <v>293</v>
      </c>
      <c r="H200" s="149" t="s">
        <v>43</v>
      </c>
      <c r="I200" s="152">
        <f>D200*1.2</f>
        <v>1.2</v>
      </c>
      <c r="J200" s="135">
        <v>800</v>
      </c>
      <c r="K200" s="152">
        <f>J200*I200</f>
        <v>960</v>
      </c>
      <c r="L200" s="278">
        <f>SUM(K200:K202,F200)</f>
        <v>1948</v>
      </c>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5"/>
    </row>
    <row r="201" spans="1:256" s="81" customFormat="1" hidden="1" outlineLevel="1" x14ac:dyDescent="0.2">
      <c r="A201" s="254"/>
      <c r="B201" s="256"/>
      <c r="C201" s="259"/>
      <c r="D201" s="262"/>
      <c r="E201" s="266"/>
      <c r="F201" s="262"/>
      <c r="G201" s="82" t="s">
        <v>135</v>
      </c>
      <c r="H201" s="168" t="s">
        <v>42</v>
      </c>
      <c r="I201" s="153">
        <f>D200*7</f>
        <v>7</v>
      </c>
      <c r="J201" s="85">
        <v>16</v>
      </c>
      <c r="K201" s="153">
        <f t="shared" ref="K201:K205" si="45">J201*I201</f>
        <v>112</v>
      </c>
      <c r="L201" s="315"/>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row>
    <row r="202" spans="1:256" s="80" customFormat="1" ht="12.75" hidden="1" outlineLevel="1" thickBot="1" x14ac:dyDescent="0.25">
      <c r="A202" s="253"/>
      <c r="B202" s="257"/>
      <c r="C202" s="260"/>
      <c r="D202" s="263"/>
      <c r="E202" s="267"/>
      <c r="F202" s="263"/>
      <c r="G202" s="136" t="s">
        <v>97</v>
      </c>
      <c r="H202" s="177" t="s">
        <v>42</v>
      </c>
      <c r="I202" s="154">
        <f>D200*0.1</f>
        <v>0.1</v>
      </c>
      <c r="J202" s="137">
        <v>260</v>
      </c>
      <c r="K202" s="154">
        <f t="shared" si="45"/>
        <v>26</v>
      </c>
      <c r="L202" s="279"/>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c r="CO202" s="97"/>
      <c r="CP202" s="97"/>
      <c r="CQ202" s="97"/>
      <c r="CR202" s="97"/>
      <c r="CS202" s="97"/>
      <c r="CT202" s="97"/>
      <c r="CU202" s="97"/>
      <c r="CV202" s="97"/>
      <c r="CW202" s="97"/>
      <c r="CX202" s="97"/>
      <c r="CY202" s="97"/>
      <c r="CZ202" s="97"/>
      <c r="DA202" s="97"/>
      <c r="DB202" s="97"/>
      <c r="DC202" s="97"/>
      <c r="DD202" s="97"/>
      <c r="DE202" s="97"/>
      <c r="DF202" s="97"/>
      <c r="DG202" s="97"/>
      <c r="DH202" s="97"/>
      <c r="DI202" s="97"/>
      <c r="DJ202" s="97"/>
      <c r="DK202" s="97"/>
      <c r="DL202" s="97"/>
      <c r="DM202" s="97"/>
      <c r="DN202" s="97"/>
      <c r="DO202" s="97"/>
      <c r="DP202" s="97"/>
      <c r="DQ202" s="97"/>
      <c r="DR202" s="97"/>
      <c r="DS202" s="97"/>
      <c r="DT202" s="97"/>
      <c r="DU202" s="97"/>
      <c r="DV202" s="97"/>
      <c r="DW202" s="97"/>
      <c r="DX202" s="97"/>
      <c r="DY202" s="97"/>
      <c r="DZ202" s="97"/>
      <c r="EA202" s="97"/>
      <c r="EB202" s="97"/>
      <c r="EC202" s="97"/>
      <c r="ED202" s="97"/>
      <c r="EE202" s="97"/>
      <c r="EF202" s="97"/>
      <c r="EG202" s="97"/>
      <c r="EH202" s="97"/>
      <c r="EI202" s="97"/>
      <c r="EJ202" s="97"/>
      <c r="EK202" s="97"/>
      <c r="EL202" s="97"/>
      <c r="EM202" s="97"/>
      <c r="EN202" s="97"/>
      <c r="EO202" s="97"/>
      <c r="EP202" s="97"/>
      <c r="EQ202" s="97"/>
      <c r="ER202" s="97"/>
      <c r="ES202" s="97"/>
      <c r="ET202" s="97"/>
      <c r="EU202" s="97"/>
      <c r="EV202" s="97"/>
      <c r="EW202" s="97"/>
      <c r="EX202" s="97"/>
      <c r="EY202" s="97"/>
      <c r="EZ202" s="97"/>
      <c r="FA202" s="97"/>
      <c r="FB202" s="97"/>
      <c r="FC202" s="97"/>
      <c r="FD202" s="97"/>
      <c r="FE202" s="97"/>
      <c r="FF202" s="97"/>
      <c r="FG202" s="97"/>
      <c r="FH202" s="97"/>
      <c r="FI202" s="97"/>
      <c r="FJ202" s="97"/>
      <c r="FK202" s="97"/>
      <c r="FL202" s="97"/>
      <c r="FM202" s="97"/>
      <c r="FN202" s="97"/>
      <c r="FO202" s="97"/>
      <c r="FP202" s="97"/>
      <c r="FQ202" s="97"/>
      <c r="FR202" s="97"/>
      <c r="FS202" s="97"/>
      <c r="FT202" s="97"/>
      <c r="FU202" s="97"/>
      <c r="FV202" s="97"/>
      <c r="FW202" s="97"/>
      <c r="FX202" s="97"/>
      <c r="FY202" s="97"/>
      <c r="FZ202" s="97"/>
      <c r="GA202" s="97"/>
      <c r="GB202" s="97"/>
      <c r="GC202" s="97"/>
      <c r="GD202" s="97"/>
      <c r="GE202" s="97"/>
      <c r="GF202" s="97"/>
      <c r="GG202" s="97"/>
      <c r="GH202" s="97"/>
      <c r="GI202" s="97"/>
      <c r="GJ202" s="97"/>
      <c r="GK202" s="97"/>
      <c r="GL202" s="97"/>
      <c r="GM202" s="97"/>
      <c r="GN202" s="97"/>
      <c r="GO202" s="97"/>
      <c r="GP202" s="97"/>
      <c r="GQ202" s="97"/>
      <c r="GR202" s="97"/>
      <c r="GS202" s="97"/>
      <c r="GT202" s="97"/>
      <c r="GU202" s="97"/>
      <c r="GV202" s="97"/>
      <c r="GW202" s="97"/>
      <c r="GX202" s="97"/>
      <c r="GY202" s="97"/>
      <c r="GZ202" s="97"/>
      <c r="HA202" s="97"/>
      <c r="HB202" s="97"/>
      <c r="HC202" s="97"/>
      <c r="HD202" s="97"/>
      <c r="HE202" s="97"/>
      <c r="HF202" s="97"/>
      <c r="HG202" s="97"/>
      <c r="HH202" s="97"/>
      <c r="HI202" s="97"/>
      <c r="HJ202" s="97"/>
      <c r="HK202" s="97"/>
      <c r="HL202" s="97"/>
      <c r="HM202" s="97"/>
      <c r="HN202" s="97"/>
      <c r="HO202" s="97"/>
      <c r="HP202" s="97"/>
      <c r="HQ202" s="97"/>
      <c r="HR202" s="97"/>
      <c r="HS202" s="97"/>
      <c r="HT202" s="97"/>
      <c r="HU202" s="97"/>
      <c r="HV202" s="97"/>
      <c r="HW202" s="97"/>
      <c r="HX202" s="97"/>
      <c r="HY202" s="97"/>
      <c r="HZ202" s="97"/>
      <c r="IA202" s="97"/>
      <c r="IB202" s="97"/>
      <c r="IC202" s="97"/>
      <c r="ID202" s="97"/>
      <c r="IE202" s="97"/>
      <c r="IF202" s="97"/>
      <c r="IG202" s="97"/>
      <c r="IH202" s="97"/>
      <c r="II202" s="97"/>
      <c r="IJ202" s="97"/>
      <c r="IK202" s="97"/>
      <c r="IL202" s="97"/>
      <c r="IM202" s="97"/>
      <c r="IN202" s="97"/>
      <c r="IO202" s="97"/>
      <c r="IP202" s="97"/>
      <c r="IQ202" s="97"/>
      <c r="IR202" s="97"/>
      <c r="IS202" s="97"/>
      <c r="IT202" s="97"/>
      <c r="IU202" s="97"/>
      <c r="IV202" s="97"/>
    </row>
    <row r="203" spans="1:256" s="80" customFormat="1" hidden="1" outlineLevel="1" x14ac:dyDescent="0.2">
      <c r="A203" s="252">
        <v>13</v>
      </c>
      <c r="B203" s="274" t="s">
        <v>294</v>
      </c>
      <c r="C203" s="270" t="s">
        <v>43</v>
      </c>
      <c r="D203" s="261">
        <v>1</v>
      </c>
      <c r="E203" s="265">
        <v>800</v>
      </c>
      <c r="F203" s="261">
        <f>E203*D203</f>
        <v>800</v>
      </c>
      <c r="G203" s="134" t="s">
        <v>295</v>
      </c>
      <c r="H203" s="149" t="s">
        <v>43</v>
      </c>
      <c r="I203" s="152">
        <f>D203*1.2</f>
        <v>1.2</v>
      </c>
      <c r="J203" s="135">
        <v>500</v>
      </c>
      <c r="K203" s="152">
        <f t="shared" si="45"/>
        <v>600</v>
      </c>
      <c r="L203" s="278">
        <f>SUM(K203:K205,F203)</f>
        <v>1538</v>
      </c>
    </row>
    <row r="204" spans="1:256" s="80" customFormat="1" hidden="1" outlineLevel="1" x14ac:dyDescent="0.2">
      <c r="A204" s="254"/>
      <c r="B204" s="307"/>
      <c r="C204" s="308"/>
      <c r="D204" s="262"/>
      <c r="E204" s="266"/>
      <c r="F204" s="262"/>
      <c r="G204" s="82" t="s">
        <v>135</v>
      </c>
      <c r="H204" s="150" t="s">
        <v>42</v>
      </c>
      <c r="I204" s="153">
        <f>D203*7</f>
        <v>7</v>
      </c>
      <c r="J204" s="85">
        <v>16</v>
      </c>
      <c r="K204" s="153">
        <f t="shared" si="45"/>
        <v>112</v>
      </c>
      <c r="L204" s="315"/>
    </row>
    <row r="205" spans="1:256" s="81" customFormat="1" ht="12.75" hidden="1" outlineLevel="1" thickBot="1" x14ac:dyDescent="0.25">
      <c r="A205" s="253"/>
      <c r="B205" s="275"/>
      <c r="C205" s="271"/>
      <c r="D205" s="263"/>
      <c r="E205" s="267"/>
      <c r="F205" s="263"/>
      <c r="G205" s="136" t="s">
        <v>97</v>
      </c>
      <c r="H205" s="151" t="s">
        <v>42</v>
      </c>
      <c r="I205" s="154">
        <f>D203*0.1</f>
        <v>0.1</v>
      </c>
      <c r="J205" s="137">
        <v>260</v>
      </c>
      <c r="K205" s="154">
        <f t="shared" si="45"/>
        <v>26</v>
      </c>
      <c r="L205" s="279"/>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row>
    <row r="206" spans="1:256" s="80" customFormat="1" hidden="1" outlineLevel="1" x14ac:dyDescent="0.2">
      <c r="A206" s="252">
        <v>14</v>
      </c>
      <c r="B206" s="274" t="s">
        <v>136</v>
      </c>
      <c r="C206" s="270" t="s">
        <v>43</v>
      </c>
      <c r="D206" s="261">
        <v>1</v>
      </c>
      <c r="E206" s="265">
        <v>200</v>
      </c>
      <c r="F206" s="261">
        <f>E206*D206</f>
        <v>200</v>
      </c>
      <c r="G206" s="134" t="s">
        <v>291</v>
      </c>
      <c r="H206" s="149" t="s">
        <v>43</v>
      </c>
      <c r="I206" s="152">
        <f>D206*1.2</f>
        <v>1.2</v>
      </c>
      <c r="J206" s="135">
        <v>250</v>
      </c>
      <c r="K206" s="152">
        <f>J206*I206</f>
        <v>300</v>
      </c>
      <c r="L206" s="357">
        <f>SUM(K206:K208,F206)</f>
        <v>700</v>
      </c>
    </row>
    <row r="207" spans="1:256" s="80" customFormat="1" hidden="1" outlineLevel="1" x14ac:dyDescent="0.2">
      <c r="A207" s="254"/>
      <c r="B207" s="307"/>
      <c r="C207" s="308"/>
      <c r="D207" s="262"/>
      <c r="E207" s="266"/>
      <c r="F207" s="262"/>
      <c r="G207" s="98" t="s">
        <v>128</v>
      </c>
      <c r="H207" s="99" t="s">
        <v>42</v>
      </c>
      <c r="I207" s="153">
        <f>D206*2</f>
        <v>2</v>
      </c>
      <c r="J207" s="85">
        <v>40</v>
      </c>
      <c r="K207" s="153">
        <f t="shared" ref="K207:K234" si="46">J207*I207</f>
        <v>80</v>
      </c>
      <c r="L207" s="358"/>
    </row>
    <row r="208" spans="1:256" s="81" customFormat="1" ht="12.75" hidden="1" outlineLevel="1" thickBot="1" x14ac:dyDescent="0.25">
      <c r="A208" s="253"/>
      <c r="B208" s="275"/>
      <c r="C208" s="271"/>
      <c r="D208" s="263"/>
      <c r="E208" s="267"/>
      <c r="F208" s="263"/>
      <c r="G208" s="139" t="s">
        <v>129</v>
      </c>
      <c r="H208" s="140" t="s">
        <v>45</v>
      </c>
      <c r="I208" s="154">
        <f>D206*1.2</f>
        <v>1.2</v>
      </c>
      <c r="J208" s="137">
        <v>100</v>
      </c>
      <c r="K208" s="154">
        <f t="shared" si="46"/>
        <v>120</v>
      </c>
      <c r="L208" s="359"/>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row>
    <row r="209" spans="1:36" s="80" customFormat="1" hidden="1" outlineLevel="1" x14ac:dyDescent="0.2">
      <c r="A209" s="252">
        <v>15</v>
      </c>
      <c r="B209" s="274" t="s">
        <v>296</v>
      </c>
      <c r="C209" s="270" t="s">
        <v>43</v>
      </c>
      <c r="D209" s="261">
        <v>1</v>
      </c>
      <c r="E209" s="265">
        <v>200</v>
      </c>
      <c r="F209" s="261">
        <f>E209*D209</f>
        <v>200</v>
      </c>
      <c r="G209" s="134" t="s">
        <v>297</v>
      </c>
      <c r="H209" s="149" t="s">
        <v>43</v>
      </c>
      <c r="I209" s="152">
        <f>D209*1.2</f>
        <v>1.2</v>
      </c>
      <c r="J209" s="135">
        <v>300</v>
      </c>
      <c r="K209" s="152">
        <f>J209*I209</f>
        <v>360</v>
      </c>
      <c r="L209" s="357">
        <f>SUM(K209:K211,F209)</f>
        <v>760</v>
      </c>
    </row>
    <row r="210" spans="1:36" s="80" customFormat="1" hidden="1" outlineLevel="1" x14ac:dyDescent="0.2">
      <c r="A210" s="254"/>
      <c r="B210" s="307"/>
      <c r="C210" s="308"/>
      <c r="D210" s="262"/>
      <c r="E210" s="266"/>
      <c r="F210" s="262"/>
      <c r="G210" s="98" t="s">
        <v>300</v>
      </c>
      <c r="H210" s="99" t="s">
        <v>42</v>
      </c>
      <c r="I210" s="153">
        <f>D209*2</f>
        <v>2</v>
      </c>
      <c r="J210" s="85">
        <v>40</v>
      </c>
      <c r="K210" s="153">
        <f t="shared" ref="K210:K211" si="47">J210*I210</f>
        <v>80</v>
      </c>
      <c r="L210" s="358"/>
    </row>
    <row r="211" spans="1:36" s="81" customFormat="1" ht="12.75" hidden="1" outlineLevel="1" thickBot="1" x14ac:dyDescent="0.25">
      <c r="A211" s="253"/>
      <c r="B211" s="275"/>
      <c r="C211" s="271"/>
      <c r="D211" s="263"/>
      <c r="E211" s="267"/>
      <c r="F211" s="263"/>
      <c r="G211" s="139" t="s">
        <v>129</v>
      </c>
      <c r="H211" s="140" t="s">
        <v>45</v>
      </c>
      <c r="I211" s="154">
        <f>D209*1.2</f>
        <v>1.2</v>
      </c>
      <c r="J211" s="137">
        <v>100</v>
      </c>
      <c r="K211" s="154">
        <f t="shared" si="47"/>
        <v>120</v>
      </c>
      <c r="L211" s="359"/>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row>
    <row r="212" spans="1:36" s="80" customFormat="1" hidden="1" outlineLevel="1" x14ac:dyDescent="0.2">
      <c r="A212" s="252">
        <v>16</v>
      </c>
      <c r="B212" s="274" t="s">
        <v>298</v>
      </c>
      <c r="C212" s="270" t="s">
        <v>43</v>
      </c>
      <c r="D212" s="261">
        <v>1</v>
      </c>
      <c r="E212" s="265">
        <v>250</v>
      </c>
      <c r="F212" s="261">
        <f>E212*D212</f>
        <v>250</v>
      </c>
      <c r="G212" s="134" t="s">
        <v>299</v>
      </c>
      <c r="H212" s="149" t="s">
        <v>43</v>
      </c>
      <c r="I212" s="152">
        <f>D212*1.2</f>
        <v>1.2</v>
      </c>
      <c r="J212" s="135">
        <v>600</v>
      </c>
      <c r="K212" s="152">
        <f>J212*I212</f>
        <v>720</v>
      </c>
      <c r="L212" s="357">
        <f>SUM(K212:K214,F212)</f>
        <v>1170</v>
      </c>
    </row>
    <row r="213" spans="1:36" s="80" customFormat="1" hidden="1" outlineLevel="1" x14ac:dyDescent="0.2">
      <c r="A213" s="254"/>
      <c r="B213" s="307"/>
      <c r="C213" s="308"/>
      <c r="D213" s="262"/>
      <c r="E213" s="266"/>
      <c r="F213" s="262"/>
      <c r="G213" s="98" t="s">
        <v>300</v>
      </c>
      <c r="H213" s="99" t="s">
        <v>42</v>
      </c>
      <c r="I213" s="153">
        <f>D212*2</f>
        <v>2</v>
      </c>
      <c r="J213" s="85">
        <v>40</v>
      </c>
      <c r="K213" s="153">
        <f t="shared" ref="K213:K214" si="48">J213*I213</f>
        <v>80</v>
      </c>
      <c r="L213" s="358"/>
    </row>
    <row r="214" spans="1:36" s="81" customFormat="1" ht="12.75" hidden="1" outlineLevel="1" thickBot="1" x14ac:dyDescent="0.25">
      <c r="A214" s="253"/>
      <c r="B214" s="275"/>
      <c r="C214" s="271"/>
      <c r="D214" s="263"/>
      <c r="E214" s="267"/>
      <c r="F214" s="263"/>
      <c r="G214" s="139" t="s">
        <v>301</v>
      </c>
      <c r="H214" s="140" t="s">
        <v>45</v>
      </c>
      <c r="I214" s="154">
        <f>D212*1.2</f>
        <v>1.2</v>
      </c>
      <c r="J214" s="137">
        <v>100</v>
      </c>
      <c r="K214" s="154">
        <f t="shared" si="48"/>
        <v>120</v>
      </c>
      <c r="L214" s="359"/>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row>
    <row r="215" spans="1:36" s="80" customFormat="1" hidden="1" outlineLevel="1" x14ac:dyDescent="0.2">
      <c r="A215" s="252">
        <v>17</v>
      </c>
      <c r="B215" s="274" t="s">
        <v>304</v>
      </c>
      <c r="C215" s="270" t="s">
        <v>43</v>
      </c>
      <c r="D215" s="261">
        <v>1</v>
      </c>
      <c r="E215" s="265">
        <v>320</v>
      </c>
      <c r="F215" s="261">
        <f>E215*D215</f>
        <v>320</v>
      </c>
      <c r="G215" s="134" t="s">
        <v>305</v>
      </c>
      <c r="H215" s="149" t="s">
        <v>43</v>
      </c>
      <c r="I215" s="152">
        <f>D215*1.2</f>
        <v>1.2</v>
      </c>
      <c r="J215" s="135">
        <v>600</v>
      </c>
      <c r="K215" s="152">
        <f>J215*I215</f>
        <v>720</v>
      </c>
      <c r="L215" s="357">
        <f>SUM(K215:K216,F215)</f>
        <v>1048.8</v>
      </c>
    </row>
    <row r="216" spans="1:36" s="80" customFormat="1" ht="12.75" hidden="1" outlineLevel="1" thickBot="1" x14ac:dyDescent="0.25">
      <c r="A216" s="254"/>
      <c r="B216" s="307"/>
      <c r="C216" s="308"/>
      <c r="D216" s="262"/>
      <c r="E216" s="266"/>
      <c r="F216" s="262"/>
      <c r="G216" s="98" t="s">
        <v>306</v>
      </c>
      <c r="H216" s="99" t="s">
        <v>43</v>
      </c>
      <c r="I216" s="153">
        <f>D215*1.1</f>
        <v>1.1000000000000001</v>
      </c>
      <c r="J216" s="85">
        <v>8</v>
      </c>
      <c r="K216" s="153">
        <f t="shared" ref="K216" si="49">J216*I216</f>
        <v>8.8000000000000007</v>
      </c>
      <c r="L216" s="358"/>
    </row>
    <row r="217" spans="1:36" s="80" customFormat="1" hidden="1" outlineLevel="1" x14ac:dyDescent="0.2">
      <c r="A217" s="252">
        <v>18</v>
      </c>
      <c r="B217" s="274" t="s">
        <v>311</v>
      </c>
      <c r="C217" s="270" t="s">
        <v>43</v>
      </c>
      <c r="D217" s="261">
        <v>1</v>
      </c>
      <c r="E217" s="265">
        <v>320</v>
      </c>
      <c r="F217" s="261">
        <f>E217*D217</f>
        <v>320</v>
      </c>
      <c r="G217" s="134" t="s">
        <v>312</v>
      </c>
      <c r="H217" s="149" t="s">
        <v>43</v>
      </c>
      <c r="I217" s="152">
        <f>D217*1.1</f>
        <v>1.1000000000000001</v>
      </c>
      <c r="J217" s="135">
        <v>2500</v>
      </c>
      <c r="K217" s="152">
        <f>J217*I217</f>
        <v>2750</v>
      </c>
      <c r="L217" s="357">
        <f>SUM(K217:K218,F217)</f>
        <v>3150</v>
      </c>
    </row>
    <row r="218" spans="1:36" s="80" customFormat="1" ht="12.75" hidden="1" outlineLevel="1" thickBot="1" x14ac:dyDescent="0.25">
      <c r="A218" s="254"/>
      <c r="B218" s="307"/>
      <c r="C218" s="308"/>
      <c r="D218" s="262"/>
      <c r="E218" s="266"/>
      <c r="F218" s="262"/>
      <c r="G218" s="98" t="s">
        <v>309</v>
      </c>
      <c r="H218" s="99" t="s">
        <v>42</v>
      </c>
      <c r="I218" s="153">
        <f>D217*2</f>
        <v>2</v>
      </c>
      <c r="J218" s="85">
        <v>40</v>
      </c>
      <c r="K218" s="153">
        <f t="shared" ref="K218" si="50">J218*I218</f>
        <v>80</v>
      </c>
      <c r="L218" s="358"/>
    </row>
    <row r="219" spans="1:36" s="80" customFormat="1" hidden="1" outlineLevel="1" x14ac:dyDescent="0.2">
      <c r="A219" s="252">
        <v>19</v>
      </c>
      <c r="B219" s="274" t="s">
        <v>313</v>
      </c>
      <c r="C219" s="270" t="s">
        <v>43</v>
      </c>
      <c r="D219" s="261">
        <v>1</v>
      </c>
      <c r="E219" s="265">
        <v>1400</v>
      </c>
      <c r="F219" s="261">
        <f>E219*D219</f>
        <v>1400</v>
      </c>
      <c r="G219" s="134" t="s">
        <v>314</v>
      </c>
      <c r="H219" s="149" t="s">
        <v>43</v>
      </c>
      <c r="I219" s="152">
        <f>D219*1.1</f>
        <v>1.1000000000000001</v>
      </c>
      <c r="J219" s="135">
        <v>5000</v>
      </c>
      <c r="K219" s="152">
        <f>J219*I219</f>
        <v>5500</v>
      </c>
      <c r="L219" s="357">
        <f>SUM(K219:K221,F219)</f>
        <v>7025</v>
      </c>
    </row>
    <row r="220" spans="1:36" s="81" customFormat="1" ht="12.75" hidden="1" outlineLevel="1" thickBot="1" x14ac:dyDescent="0.25">
      <c r="A220" s="380"/>
      <c r="B220" s="307"/>
      <c r="C220" s="381"/>
      <c r="D220" s="382"/>
      <c r="E220" s="383"/>
      <c r="F220" s="382"/>
      <c r="G220" s="139" t="s">
        <v>310</v>
      </c>
      <c r="H220" s="140" t="s">
        <v>42</v>
      </c>
      <c r="I220" s="154">
        <f>D219*0.3</f>
        <v>0.3</v>
      </c>
      <c r="J220" s="137">
        <v>150</v>
      </c>
      <c r="K220" s="154">
        <f t="shared" ref="K220" si="51">J220*I220</f>
        <v>45</v>
      </c>
      <c r="L220" s="384"/>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row>
    <row r="221" spans="1:36" s="80" customFormat="1" ht="12.75" hidden="1" outlineLevel="1" thickBot="1" x14ac:dyDescent="0.25">
      <c r="A221" s="254"/>
      <c r="B221" s="307"/>
      <c r="C221" s="308"/>
      <c r="D221" s="262"/>
      <c r="E221" s="266"/>
      <c r="F221" s="262"/>
      <c r="G221" s="98" t="s">
        <v>309</v>
      </c>
      <c r="H221" s="99" t="s">
        <v>42</v>
      </c>
      <c r="I221" s="153">
        <f>D219*2</f>
        <v>2</v>
      </c>
      <c r="J221" s="85">
        <v>40</v>
      </c>
      <c r="K221" s="153">
        <f t="shared" ref="K221" si="52">J221*I221</f>
        <v>80</v>
      </c>
      <c r="L221" s="358"/>
    </row>
    <row r="222" spans="1:36" s="80" customFormat="1" hidden="1" outlineLevel="1" x14ac:dyDescent="0.2">
      <c r="A222" s="252">
        <v>20</v>
      </c>
      <c r="B222" s="274" t="s">
        <v>307</v>
      </c>
      <c r="C222" s="270" t="s">
        <v>43</v>
      </c>
      <c r="D222" s="261">
        <v>1</v>
      </c>
      <c r="E222" s="265">
        <v>1800</v>
      </c>
      <c r="F222" s="261">
        <f>E222*D222</f>
        <v>1800</v>
      </c>
      <c r="G222" s="134" t="s">
        <v>308</v>
      </c>
      <c r="H222" s="149" t="s">
        <v>43</v>
      </c>
      <c r="I222" s="152">
        <f>D222*1.1</f>
        <v>1.1000000000000001</v>
      </c>
      <c r="J222" s="135">
        <v>1200</v>
      </c>
      <c r="K222" s="152">
        <f>J222*I222</f>
        <v>1320</v>
      </c>
      <c r="L222" s="357">
        <f>SUM(K222:K224,F222)</f>
        <v>3245</v>
      </c>
    </row>
    <row r="223" spans="1:36" s="80" customFormat="1" hidden="1" outlineLevel="1" x14ac:dyDescent="0.2">
      <c r="A223" s="254"/>
      <c r="B223" s="307"/>
      <c r="C223" s="308"/>
      <c r="D223" s="262"/>
      <c r="E223" s="266"/>
      <c r="F223" s="262"/>
      <c r="G223" s="98" t="s">
        <v>309</v>
      </c>
      <c r="H223" s="99" t="s">
        <v>42</v>
      </c>
      <c r="I223" s="153">
        <f>D222*2</f>
        <v>2</v>
      </c>
      <c r="J223" s="85">
        <v>40</v>
      </c>
      <c r="K223" s="153">
        <f t="shared" ref="K223:K224" si="53">J223*I223</f>
        <v>80</v>
      </c>
      <c r="L223" s="358"/>
    </row>
    <row r="224" spans="1:36" s="81" customFormat="1" ht="12.75" hidden="1" outlineLevel="1" thickBot="1" x14ac:dyDescent="0.25">
      <c r="A224" s="253"/>
      <c r="B224" s="275"/>
      <c r="C224" s="271"/>
      <c r="D224" s="263"/>
      <c r="E224" s="267"/>
      <c r="F224" s="263"/>
      <c r="G224" s="139" t="s">
        <v>310</v>
      </c>
      <c r="H224" s="140" t="s">
        <v>42</v>
      </c>
      <c r="I224" s="154">
        <f>D222*0.3</f>
        <v>0.3</v>
      </c>
      <c r="J224" s="137">
        <v>150</v>
      </c>
      <c r="K224" s="154">
        <f t="shared" si="53"/>
        <v>45</v>
      </c>
      <c r="L224" s="359"/>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row>
    <row r="225" spans="1:36" s="81" customFormat="1" ht="15.75" hidden="1" customHeight="1" outlineLevel="1" thickBot="1" x14ac:dyDescent="0.25">
      <c r="A225" s="148">
        <v>21</v>
      </c>
      <c r="B225" s="174" t="s">
        <v>315</v>
      </c>
      <c r="C225" s="176" t="s">
        <v>43</v>
      </c>
      <c r="D225" s="152">
        <v>1</v>
      </c>
      <c r="E225" s="155">
        <v>240</v>
      </c>
      <c r="F225" s="152">
        <f>E225*D225</f>
        <v>240</v>
      </c>
      <c r="G225" s="134"/>
      <c r="H225" s="149"/>
      <c r="I225" s="152"/>
      <c r="J225" s="135"/>
      <c r="K225" s="152"/>
      <c r="L225" s="157">
        <f>SUM(K225:K225,F225)</f>
        <v>240</v>
      </c>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row>
    <row r="226" spans="1:36" s="81" customFormat="1" ht="15.75" hidden="1" customHeight="1" outlineLevel="1" thickBot="1" x14ac:dyDescent="0.25">
      <c r="A226" s="148">
        <v>22</v>
      </c>
      <c r="B226" s="174" t="s">
        <v>319</v>
      </c>
      <c r="C226" s="176" t="s">
        <v>43</v>
      </c>
      <c r="D226" s="152">
        <v>1</v>
      </c>
      <c r="E226" s="155">
        <v>220</v>
      </c>
      <c r="F226" s="152">
        <f>E226*D226</f>
        <v>220</v>
      </c>
      <c r="G226" s="134" t="s">
        <v>316</v>
      </c>
      <c r="H226" s="149" t="s">
        <v>71</v>
      </c>
      <c r="I226" s="152">
        <f>D226*0.1</f>
        <v>0.1</v>
      </c>
      <c r="J226" s="135">
        <v>100</v>
      </c>
      <c r="K226" s="152">
        <f t="shared" ref="K226" si="54">J226*I226</f>
        <v>10</v>
      </c>
      <c r="L226" s="157">
        <f>SUM(K226:K226,F226)</f>
        <v>230</v>
      </c>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row>
    <row r="227" spans="1:36" s="81" customFormat="1" ht="24.75" hidden="1" outlineLevel="1" thickBot="1" x14ac:dyDescent="0.25">
      <c r="A227" s="148">
        <v>23</v>
      </c>
      <c r="B227" s="174" t="s">
        <v>317</v>
      </c>
      <c r="C227" s="176" t="s">
        <v>43</v>
      </c>
      <c r="D227" s="152">
        <v>1</v>
      </c>
      <c r="E227" s="155">
        <v>180</v>
      </c>
      <c r="F227" s="152">
        <f>E227*D227</f>
        <v>180</v>
      </c>
      <c r="G227" s="134" t="s">
        <v>318</v>
      </c>
      <c r="H227" s="149" t="s">
        <v>42</v>
      </c>
      <c r="I227" s="152">
        <f>D227*0.4</f>
        <v>0.4</v>
      </c>
      <c r="J227" s="135">
        <v>250</v>
      </c>
      <c r="K227" s="152">
        <f t="shared" ref="K227" si="55">J227*I227</f>
        <v>100</v>
      </c>
      <c r="L227" s="157">
        <f>SUM(K227:K227,F227)</f>
        <v>280</v>
      </c>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row>
    <row r="228" spans="1:36" s="81" customFormat="1" hidden="1" outlineLevel="1" x14ac:dyDescent="0.2">
      <c r="A228" s="252">
        <v>24</v>
      </c>
      <c r="B228" s="255" t="s">
        <v>302</v>
      </c>
      <c r="C228" s="258" t="s">
        <v>71</v>
      </c>
      <c r="D228" s="261">
        <v>1</v>
      </c>
      <c r="E228" s="265">
        <v>400</v>
      </c>
      <c r="F228" s="261">
        <f>E228*D228</f>
        <v>400</v>
      </c>
      <c r="G228" s="134" t="s">
        <v>137</v>
      </c>
      <c r="H228" s="149" t="s">
        <v>71</v>
      </c>
      <c r="I228" s="152">
        <f>D228</f>
        <v>1</v>
      </c>
      <c r="J228" s="135">
        <v>400</v>
      </c>
      <c r="K228" s="152">
        <f t="shared" si="46"/>
        <v>400</v>
      </c>
      <c r="L228" s="357">
        <f>SUM(K228:K229,F228)</f>
        <v>815</v>
      </c>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row>
    <row r="229" spans="1:36" s="81" customFormat="1" ht="12.75" hidden="1" outlineLevel="1" thickBot="1" x14ac:dyDescent="0.25">
      <c r="A229" s="253"/>
      <c r="B229" s="257"/>
      <c r="C229" s="260"/>
      <c r="D229" s="263"/>
      <c r="E229" s="267"/>
      <c r="F229" s="263"/>
      <c r="G229" s="136" t="s">
        <v>130</v>
      </c>
      <c r="H229" s="151" t="s">
        <v>71</v>
      </c>
      <c r="I229" s="154">
        <f>D228*5</f>
        <v>5</v>
      </c>
      <c r="J229" s="137">
        <v>3</v>
      </c>
      <c r="K229" s="154">
        <f t="shared" si="46"/>
        <v>15</v>
      </c>
      <c r="L229" s="359"/>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row>
    <row r="230" spans="1:36" s="81" customFormat="1" hidden="1" outlineLevel="1" x14ac:dyDescent="0.2">
      <c r="A230" s="252">
        <v>25</v>
      </c>
      <c r="B230" s="255" t="s">
        <v>303</v>
      </c>
      <c r="C230" s="270" t="s">
        <v>45</v>
      </c>
      <c r="D230" s="261">
        <v>1</v>
      </c>
      <c r="E230" s="265">
        <v>600</v>
      </c>
      <c r="F230" s="261">
        <f>E230*D230</f>
        <v>600</v>
      </c>
      <c r="G230" s="134" t="s">
        <v>138</v>
      </c>
      <c r="H230" s="149" t="s">
        <v>43</v>
      </c>
      <c r="I230" s="152">
        <v>0.15</v>
      </c>
      <c r="J230" s="135">
        <v>1500</v>
      </c>
      <c r="K230" s="152">
        <f t="shared" si="46"/>
        <v>225</v>
      </c>
      <c r="L230" s="357">
        <f>SUM(K230:K232,F230)</f>
        <v>849.4</v>
      </c>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row>
    <row r="231" spans="1:36" s="81" customFormat="1" hidden="1" outlineLevel="1" x14ac:dyDescent="0.2">
      <c r="A231" s="254"/>
      <c r="B231" s="256"/>
      <c r="C231" s="308"/>
      <c r="D231" s="262"/>
      <c r="E231" s="266"/>
      <c r="F231" s="262"/>
      <c r="G231" s="82" t="s">
        <v>139</v>
      </c>
      <c r="H231" s="150" t="s">
        <v>42</v>
      </c>
      <c r="I231" s="153">
        <f>D230*1.2</f>
        <v>1.2</v>
      </c>
      <c r="J231" s="85">
        <v>16</v>
      </c>
      <c r="K231" s="153">
        <f t="shared" si="46"/>
        <v>19.2</v>
      </c>
      <c r="L231" s="358"/>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row>
    <row r="232" spans="1:36" s="81" customFormat="1" ht="12.75" hidden="1" outlineLevel="1" thickBot="1" x14ac:dyDescent="0.25">
      <c r="A232" s="253"/>
      <c r="B232" s="257"/>
      <c r="C232" s="271"/>
      <c r="D232" s="263"/>
      <c r="E232" s="267"/>
      <c r="F232" s="263"/>
      <c r="G232" s="136" t="s">
        <v>97</v>
      </c>
      <c r="H232" s="151" t="s">
        <v>42</v>
      </c>
      <c r="I232" s="154">
        <f>D230*0.02</f>
        <v>0.02</v>
      </c>
      <c r="J232" s="137">
        <v>260</v>
      </c>
      <c r="K232" s="154">
        <f t="shared" si="46"/>
        <v>5.2</v>
      </c>
      <c r="L232" s="359"/>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row>
    <row r="233" spans="1:36" s="81" customFormat="1" hidden="1" outlineLevel="1" x14ac:dyDescent="0.2">
      <c r="A233" s="252">
        <v>26</v>
      </c>
      <c r="B233" s="255" t="s">
        <v>132</v>
      </c>
      <c r="C233" s="270" t="s">
        <v>45</v>
      </c>
      <c r="D233" s="261">
        <v>1</v>
      </c>
      <c r="E233" s="265">
        <v>80</v>
      </c>
      <c r="F233" s="261">
        <f>E233*D233</f>
        <v>80</v>
      </c>
      <c r="G233" s="134" t="s">
        <v>133</v>
      </c>
      <c r="H233" s="149" t="s">
        <v>45</v>
      </c>
      <c r="I233" s="152">
        <f>D233*1.05</f>
        <v>1.05</v>
      </c>
      <c r="J233" s="135">
        <v>80</v>
      </c>
      <c r="K233" s="152">
        <f t="shared" si="46"/>
        <v>84</v>
      </c>
      <c r="L233" s="357">
        <f>SUM(K233:K234,F233)</f>
        <v>168</v>
      </c>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row>
    <row r="234" spans="1:36" s="81" customFormat="1" ht="12.75" hidden="1" outlineLevel="1" thickBot="1" x14ac:dyDescent="0.25">
      <c r="A234" s="253"/>
      <c r="B234" s="257"/>
      <c r="C234" s="271"/>
      <c r="D234" s="263"/>
      <c r="E234" s="267"/>
      <c r="F234" s="263"/>
      <c r="G234" s="136" t="s">
        <v>131</v>
      </c>
      <c r="H234" s="151" t="s">
        <v>71</v>
      </c>
      <c r="I234" s="154">
        <f>D233*2</f>
        <v>2</v>
      </c>
      <c r="J234" s="137">
        <v>2</v>
      </c>
      <c r="K234" s="154">
        <f t="shared" si="46"/>
        <v>4</v>
      </c>
      <c r="L234" s="359"/>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row>
    <row r="235" spans="1:36" s="81" customFormat="1" hidden="1" outlineLevel="1" x14ac:dyDescent="0.2">
      <c r="A235" s="232"/>
      <c r="B235" s="223"/>
      <c r="C235" s="211"/>
      <c r="D235" s="212"/>
      <c r="E235" s="224"/>
      <c r="F235" s="212"/>
      <c r="G235" s="210"/>
      <c r="H235" s="211"/>
      <c r="I235" s="212"/>
      <c r="J235" s="213"/>
      <c r="K235" s="212"/>
      <c r="L235" s="233"/>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row>
    <row r="236" spans="1:36" ht="15" customHeight="1" collapsed="1" thickBot="1" x14ac:dyDescent="0.3">
      <c r="A236" s="401" t="s">
        <v>77</v>
      </c>
      <c r="B236" s="402"/>
      <c r="C236" s="402"/>
      <c r="D236" s="402"/>
      <c r="E236" s="402"/>
      <c r="F236" s="402"/>
      <c r="G236" s="402"/>
      <c r="H236" s="402"/>
      <c r="I236" s="402"/>
      <c r="J236" s="402"/>
      <c r="K236" s="402"/>
      <c r="L236" s="403"/>
    </row>
    <row r="237" spans="1:36" s="81" customFormat="1" hidden="1" outlineLevel="1" x14ac:dyDescent="0.2">
      <c r="A237" s="252">
        <v>1</v>
      </c>
      <c r="B237" s="274" t="s">
        <v>113</v>
      </c>
      <c r="C237" s="270" t="s">
        <v>43</v>
      </c>
      <c r="D237" s="261">
        <v>1</v>
      </c>
      <c r="E237" s="265">
        <v>550</v>
      </c>
      <c r="F237" s="261">
        <f>E237*D237</f>
        <v>550</v>
      </c>
      <c r="G237" s="134" t="s">
        <v>114</v>
      </c>
      <c r="H237" s="149" t="s">
        <v>45</v>
      </c>
      <c r="I237" s="152">
        <f>D237*2.6</f>
        <v>2.6</v>
      </c>
      <c r="J237" s="135">
        <v>80</v>
      </c>
      <c r="K237" s="147">
        <f t="shared" ref="K237:K239" si="56">J237*I237</f>
        <v>208</v>
      </c>
      <c r="L237" s="278">
        <f>SUM(K237:K239,F237)</f>
        <v>1265.5999999999999</v>
      </c>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row>
    <row r="238" spans="1:36" s="81" customFormat="1" hidden="1" outlineLevel="1" x14ac:dyDescent="0.2">
      <c r="A238" s="254"/>
      <c r="B238" s="307"/>
      <c r="C238" s="308"/>
      <c r="D238" s="262"/>
      <c r="E238" s="266"/>
      <c r="F238" s="262"/>
      <c r="G238" s="82" t="s">
        <v>115</v>
      </c>
      <c r="H238" s="150" t="s">
        <v>42</v>
      </c>
      <c r="I238" s="153">
        <f>D237/50</f>
        <v>0.02</v>
      </c>
      <c r="J238" s="85">
        <v>380</v>
      </c>
      <c r="K238" s="83">
        <f t="shared" si="56"/>
        <v>7.6000000000000005</v>
      </c>
      <c r="L238" s="315"/>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row>
    <row r="239" spans="1:36" s="81" customFormat="1" ht="24.75" hidden="1" outlineLevel="1" thickBot="1" x14ac:dyDescent="0.25">
      <c r="A239" s="253"/>
      <c r="B239" s="275"/>
      <c r="C239" s="271"/>
      <c r="D239" s="263"/>
      <c r="E239" s="267"/>
      <c r="F239" s="263"/>
      <c r="G239" s="136" t="s">
        <v>207</v>
      </c>
      <c r="H239" s="151" t="s">
        <v>45</v>
      </c>
      <c r="I239" s="154">
        <f>D237*5</f>
        <v>5</v>
      </c>
      <c r="J239" s="137">
        <v>100</v>
      </c>
      <c r="K239" s="138">
        <f t="shared" si="56"/>
        <v>500</v>
      </c>
      <c r="L239" s="279"/>
    </row>
    <row r="240" spans="1:36" ht="15" customHeight="1" collapsed="1" x14ac:dyDescent="0.25">
      <c r="A240" s="340">
        <v>2</v>
      </c>
      <c r="B240" s="322" t="s">
        <v>70</v>
      </c>
      <c r="C240" s="284" t="s">
        <v>43</v>
      </c>
      <c r="D240" s="287">
        <v>1</v>
      </c>
      <c r="E240" s="290">
        <v>400</v>
      </c>
      <c r="F240" s="348">
        <f>E240*D240</f>
        <v>400</v>
      </c>
      <c r="G240" s="127" t="s">
        <v>56</v>
      </c>
      <c r="H240" s="128" t="s">
        <v>43</v>
      </c>
      <c r="I240" s="164">
        <f>D240*1.1</f>
        <v>1.1000000000000001</v>
      </c>
      <c r="J240" s="161">
        <v>66</v>
      </c>
      <c r="K240" s="129">
        <f t="shared" ref="K240:K252" si="57">J240*I240</f>
        <v>72.600000000000009</v>
      </c>
      <c r="L240" s="316">
        <f>SUM(K240:K252,F240)</f>
        <v>627.79999999999995</v>
      </c>
    </row>
    <row r="241" spans="1:12" x14ac:dyDescent="0.25">
      <c r="A241" s="341"/>
      <c r="B241" s="323"/>
      <c r="C241" s="338"/>
      <c r="D241" s="351"/>
      <c r="E241" s="354"/>
      <c r="F241" s="349"/>
      <c r="G241" s="179" t="s">
        <v>57</v>
      </c>
      <c r="H241" s="169" t="s">
        <v>45</v>
      </c>
      <c r="I241" s="165">
        <f>D240*3</f>
        <v>3</v>
      </c>
      <c r="J241" s="162">
        <v>24</v>
      </c>
      <c r="K241" s="173">
        <f t="shared" si="57"/>
        <v>72</v>
      </c>
      <c r="L241" s="317"/>
    </row>
    <row r="242" spans="1:12" x14ac:dyDescent="0.25">
      <c r="A242" s="341"/>
      <c r="B242" s="323"/>
      <c r="C242" s="350"/>
      <c r="D242" s="352"/>
      <c r="E242" s="355"/>
      <c r="F242" s="294"/>
      <c r="G242" s="179" t="s">
        <v>58</v>
      </c>
      <c r="H242" s="169" t="s">
        <v>45</v>
      </c>
      <c r="I242" s="165">
        <f>D240*1.7</f>
        <v>1.7</v>
      </c>
      <c r="J242" s="162">
        <v>11</v>
      </c>
      <c r="K242" s="173">
        <f t="shared" si="57"/>
        <v>18.7</v>
      </c>
      <c r="L242" s="317"/>
    </row>
    <row r="243" spans="1:12" x14ac:dyDescent="0.25">
      <c r="A243" s="341"/>
      <c r="B243" s="323"/>
      <c r="C243" s="350"/>
      <c r="D243" s="352"/>
      <c r="E243" s="355"/>
      <c r="F243" s="294"/>
      <c r="G243" s="179" t="s">
        <v>59</v>
      </c>
      <c r="H243" s="169" t="s">
        <v>71</v>
      </c>
      <c r="I243" s="165">
        <f>D240*0.2</f>
        <v>0.2</v>
      </c>
      <c r="J243" s="162">
        <v>5</v>
      </c>
      <c r="K243" s="173">
        <f t="shared" si="57"/>
        <v>1</v>
      </c>
      <c r="L243" s="317"/>
    </row>
    <row r="244" spans="1:12" x14ac:dyDescent="0.25">
      <c r="A244" s="341"/>
      <c r="B244" s="323"/>
      <c r="C244" s="350"/>
      <c r="D244" s="352"/>
      <c r="E244" s="355"/>
      <c r="F244" s="294"/>
      <c r="G244" s="179" t="s">
        <v>60</v>
      </c>
      <c r="H244" s="169" t="s">
        <v>71</v>
      </c>
      <c r="I244" s="165">
        <f>D240*1.7</f>
        <v>1.7</v>
      </c>
      <c r="J244" s="162">
        <v>12</v>
      </c>
      <c r="K244" s="173">
        <f t="shared" si="57"/>
        <v>20.399999999999999</v>
      </c>
      <c r="L244" s="317"/>
    </row>
    <row r="245" spans="1:12" x14ac:dyDescent="0.25">
      <c r="A245" s="341"/>
      <c r="B245" s="323"/>
      <c r="C245" s="350"/>
      <c r="D245" s="352"/>
      <c r="E245" s="355"/>
      <c r="F245" s="294"/>
      <c r="G245" s="179" t="s">
        <v>63</v>
      </c>
      <c r="H245" s="169" t="s">
        <v>71</v>
      </c>
      <c r="I245" s="165">
        <f>D240*0.7</f>
        <v>0.7</v>
      </c>
      <c r="J245" s="162">
        <v>7</v>
      </c>
      <c r="K245" s="173">
        <f t="shared" si="57"/>
        <v>4.8999999999999995</v>
      </c>
      <c r="L245" s="317"/>
    </row>
    <row r="246" spans="1:12" x14ac:dyDescent="0.25">
      <c r="A246" s="341"/>
      <c r="B246" s="323"/>
      <c r="C246" s="350"/>
      <c r="D246" s="352"/>
      <c r="E246" s="355"/>
      <c r="F246" s="294"/>
      <c r="G246" s="179" t="s">
        <v>64</v>
      </c>
      <c r="H246" s="169" t="s">
        <v>71</v>
      </c>
      <c r="I246" s="165">
        <f>D240*2</f>
        <v>2</v>
      </c>
      <c r="J246" s="162">
        <v>0.3</v>
      </c>
      <c r="K246" s="173">
        <f t="shared" si="57"/>
        <v>0.6</v>
      </c>
      <c r="L246" s="317"/>
    </row>
    <row r="247" spans="1:12" x14ac:dyDescent="0.25">
      <c r="A247" s="341"/>
      <c r="B247" s="323"/>
      <c r="C247" s="350"/>
      <c r="D247" s="352"/>
      <c r="E247" s="355"/>
      <c r="F247" s="294"/>
      <c r="G247" s="179" t="s">
        <v>65</v>
      </c>
      <c r="H247" s="169" t="s">
        <v>71</v>
      </c>
      <c r="I247" s="165">
        <f>D240*28</f>
        <v>28</v>
      </c>
      <c r="J247" s="162">
        <v>0.2</v>
      </c>
      <c r="K247" s="173">
        <f t="shared" si="57"/>
        <v>5.6000000000000005</v>
      </c>
      <c r="L247" s="317"/>
    </row>
    <row r="248" spans="1:12" x14ac:dyDescent="0.25">
      <c r="A248" s="341"/>
      <c r="B248" s="323"/>
      <c r="C248" s="350"/>
      <c r="D248" s="352"/>
      <c r="E248" s="355"/>
      <c r="F248" s="294"/>
      <c r="G248" s="179" t="s">
        <v>66</v>
      </c>
      <c r="H248" s="169" t="s">
        <v>71</v>
      </c>
      <c r="I248" s="165">
        <f>D240*1</f>
        <v>1</v>
      </c>
      <c r="J248" s="162">
        <v>3</v>
      </c>
      <c r="K248" s="173">
        <f t="shared" si="57"/>
        <v>3</v>
      </c>
      <c r="L248" s="317"/>
    </row>
    <row r="249" spans="1:12" x14ac:dyDescent="0.25">
      <c r="A249" s="341"/>
      <c r="B249" s="323"/>
      <c r="C249" s="350"/>
      <c r="D249" s="352"/>
      <c r="E249" s="355"/>
      <c r="F249" s="294"/>
      <c r="G249" s="179" t="s">
        <v>72</v>
      </c>
      <c r="H249" s="169" t="s">
        <v>71</v>
      </c>
      <c r="I249" s="165">
        <f>2*I242</f>
        <v>3.4</v>
      </c>
      <c r="J249" s="162">
        <v>2</v>
      </c>
      <c r="K249" s="173">
        <f t="shared" si="57"/>
        <v>6.8</v>
      </c>
      <c r="L249" s="317"/>
    </row>
    <row r="250" spans="1:12" x14ac:dyDescent="0.25">
      <c r="A250" s="341"/>
      <c r="B250" s="323"/>
      <c r="C250" s="350"/>
      <c r="D250" s="352"/>
      <c r="E250" s="355"/>
      <c r="F250" s="294"/>
      <c r="G250" s="179" t="s">
        <v>67</v>
      </c>
      <c r="H250" s="169" t="s">
        <v>45</v>
      </c>
      <c r="I250" s="165">
        <f>D240*1.3</f>
        <v>1.3</v>
      </c>
      <c r="J250" s="162">
        <v>10</v>
      </c>
      <c r="K250" s="173">
        <f t="shared" si="57"/>
        <v>13</v>
      </c>
      <c r="L250" s="317"/>
    </row>
    <row r="251" spans="1:12" x14ac:dyDescent="0.25">
      <c r="A251" s="341"/>
      <c r="B251" s="323"/>
      <c r="C251" s="350"/>
      <c r="D251" s="352"/>
      <c r="E251" s="355"/>
      <c r="F251" s="294"/>
      <c r="G251" s="179" t="s">
        <v>68</v>
      </c>
      <c r="H251" s="169" t="s">
        <v>42</v>
      </c>
      <c r="I251" s="165">
        <f>D240*0.4</f>
        <v>0.4</v>
      </c>
      <c r="J251" s="162">
        <v>13</v>
      </c>
      <c r="K251" s="173">
        <f t="shared" si="57"/>
        <v>5.2</v>
      </c>
      <c r="L251" s="317"/>
    </row>
    <row r="252" spans="1:12" ht="12.75" thickBot="1" x14ac:dyDescent="0.3">
      <c r="A252" s="342"/>
      <c r="B252" s="324"/>
      <c r="C252" s="339"/>
      <c r="D252" s="353"/>
      <c r="E252" s="356"/>
      <c r="F252" s="295"/>
      <c r="G252" s="136" t="s">
        <v>84</v>
      </c>
      <c r="H252" s="131" t="s">
        <v>54</v>
      </c>
      <c r="I252" s="166">
        <f>D240*0.1</f>
        <v>0.1</v>
      </c>
      <c r="J252" s="163">
        <v>40</v>
      </c>
      <c r="K252" s="167">
        <f t="shared" si="57"/>
        <v>4</v>
      </c>
      <c r="L252" s="318"/>
    </row>
    <row r="253" spans="1:12" ht="15" customHeight="1" x14ac:dyDescent="0.25">
      <c r="A253" s="340">
        <v>3</v>
      </c>
      <c r="B253" s="322" t="s">
        <v>69</v>
      </c>
      <c r="C253" s="284" t="s">
        <v>43</v>
      </c>
      <c r="D253" s="287">
        <v>1</v>
      </c>
      <c r="E253" s="290">
        <v>460</v>
      </c>
      <c r="F253" s="348">
        <f>E253*D253</f>
        <v>460</v>
      </c>
      <c r="G253" s="127" t="s">
        <v>56</v>
      </c>
      <c r="H253" s="128" t="s">
        <v>43</v>
      </c>
      <c r="I253" s="164">
        <f>D253*1.2</f>
        <v>1.2</v>
      </c>
      <c r="J253" s="161">
        <v>66</v>
      </c>
      <c r="K253" s="129">
        <f t="shared" ref="K253:K291" si="58">J253*I253</f>
        <v>79.2</v>
      </c>
      <c r="L253" s="316">
        <f>SUM(K253:K267,F253)</f>
        <v>703.5</v>
      </c>
    </row>
    <row r="254" spans="1:12" x14ac:dyDescent="0.25">
      <c r="A254" s="341"/>
      <c r="B254" s="323"/>
      <c r="C254" s="338"/>
      <c r="D254" s="351"/>
      <c r="E254" s="354"/>
      <c r="F254" s="349"/>
      <c r="G254" s="179" t="s">
        <v>57</v>
      </c>
      <c r="H254" s="169" t="s">
        <v>45</v>
      </c>
      <c r="I254" s="165">
        <f>D253*3</f>
        <v>3</v>
      </c>
      <c r="J254" s="162">
        <v>24</v>
      </c>
      <c r="K254" s="173">
        <f t="shared" si="58"/>
        <v>72</v>
      </c>
      <c r="L254" s="317"/>
    </row>
    <row r="255" spans="1:12" x14ac:dyDescent="0.25">
      <c r="A255" s="341"/>
      <c r="B255" s="323"/>
      <c r="C255" s="350"/>
      <c r="D255" s="352"/>
      <c r="E255" s="355"/>
      <c r="F255" s="294"/>
      <c r="G255" s="179" t="s">
        <v>58</v>
      </c>
      <c r="H255" s="169" t="s">
        <v>45</v>
      </c>
      <c r="I255" s="165">
        <f>D253*1.7</f>
        <v>1.7</v>
      </c>
      <c r="J255" s="162">
        <v>11</v>
      </c>
      <c r="K255" s="173">
        <f t="shared" si="58"/>
        <v>18.7</v>
      </c>
      <c r="L255" s="317"/>
    </row>
    <row r="256" spans="1:12" x14ac:dyDescent="0.25">
      <c r="A256" s="341"/>
      <c r="B256" s="323"/>
      <c r="C256" s="350"/>
      <c r="D256" s="352"/>
      <c r="E256" s="355"/>
      <c r="F256" s="294"/>
      <c r="G256" s="179" t="s">
        <v>59</v>
      </c>
      <c r="H256" s="169" t="s">
        <v>71</v>
      </c>
      <c r="I256" s="165">
        <f>D253*0.2</f>
        <v>0.2</v>
      </c>
      <c r="J256" s="162">
        <v>5</v>
      </c>
      <c r="K256" s="173">
        <f t="shared" si="58"/>
        <v>1</v>
      </c>
      <c r="L256" s="317"/>
    </row>
    <row r="257" spans="1:36" x14ac:dyDescent="0.25">
      <c r="A257" s="341"/>
      <c r="B257" s="323"/>
      <c r="C257" s="350"/>
      <c r="D257" s="352"/>
      <c r="E257" s="355"/>
      <c r="F257" s="294"/>
      <c r="G257" s="179" t="s">
        <v>60</v>
      </c>
      <c r="H257" s="169" t="s">
        <v>71</v>
      </c>
      <c r="I257" s="165">
        <f>D253*1.7</f>
        <v>1.7</v>
      </c>
      <c r="J257" s="162">
        <v>12</v>
      </c>
      <c r="K257" s="173">
        <f t="shared" si="58"/>
        <v>20.399999999999999</v>
      </c>
      <c r="L257" s="317"/>
    </row>
    <row r="258" spans="1:36" x14ac:dyDescent="0.25">
      <c r="A258" s="341"/>
      <c r="B258" s="323"/>
      <c r="C258" s="350"/>
      <c r="D258" s="352"/>
      <c r="E258" s="355"/>
      <c r="F258" s="294"/>
      <c r="G258" s="179" t="s">
        <v>61</v>
      </c>
      <c r="H258" s="169" t="s">
        <v>71</v>
      </c>
      <c r="I258" s="165">
        <f>D253*0.7</f>
        <v>0.7</v>
      </c>
      <c r="J258" s="162">
        <v>8</v>
      </c>
      <c r="K258" s="173">
        <f t="shared" si="58"/>
        <v>5.6</v>
      </c>
      <c r="L258" s="317"/>
    </row>
    <row r="259" spans="1:36" x14ac:dyDescent="0.25">
      <c r="A259" s="341"/>
      <c r="B259" s="323"/>
      <c r="C259" s="350"/>
      <c r="D259" s="352"/>
      <c r="E259" s="355"/>
      <c r="F259" s="294"/>
      <c r="G259" s="179" t="s">
        <v>62</v>
      </c>
      <c r="H259" s="169" t="s">
        <v>71</v>
      </c>
      <c r="I259" s="165">
        <f>D253*0.7</f>
        <v>0.7</v>
      </c>
      <c r="J259" s="162">
        <v>5</v>
      </c>
      <c r="K259" s="173">
        <f t="shared" si="58"/>
        <v>3.5</v>
      </c>
      <c r="L259" s="317"/>
    </row>
    <row r="260" spans="1:36" x14ac:dyDescent="0.25">
      <c r="A260" s="341"/>
      <c r="B260" s="323"/>
      <c r="C260" s="350"/>
      <c r="D260" s="352"/>
      <c r="E260" s="355"/>
      <c r="F260" s="294"/>
      <c r="G260" s="179" t="s">
        <v>63</v>
      </c>
      <c r="H260" s="169" t="s">
        <v>71</v>
      </c>
      <c r="I260" s="165">
        <f>D253*0.7</f>
        <v>0.7</v>
      </c>
      <c r="J260" s="162">
        <v>7</v>
      </c>
      <c r="K260" s="173">
        <f t="shared" si="58"/>
        <v>4.8999999999999995</v>
      </c>
      <c r="L260" s="317"/>
    </row>
    <row r="261" spans="1:36" x14ac:dyDescent="0.25">
      <c r="A261" s="341"/>
      <c r="B261" s="323"/>
      <c r="C261" s="350"/>
      <c r="D261" s="352"/>
      <c r="E261" s="355"/>
      <c r="F261" s="294"/>
      <c r="G261" s="179" t="s">
        <v>64</v>
      </c>
      <c r="H261" s="169" t="s">
        <v>71</v>
      </c>
      <c r="I261" s="165">
        <f>D253*2</f>
        <v>2</v>
      </c>
      <c r="J261" s="162">
        <v>0.3</v>
      </c>
      <c r="K261" s="173">
        <f t="shared" si="58"/>
        <v>0.6</v>
      </c>
      <c r="L261" s="317"/>
    </row>
    <row r="262" spans="1:36" x14ac:dyDescent="0.25">
      <c r="A262" s="341"/>
      <c r="B262" s="323"/>
      <c r="C262" s="350"/>
      <c r="D262" s="352"/>
      <c r="E262" s="355"/>
      <c r="F262" s="294"/>
      <c r="G262" s="179" t="s">
        <v>65</v>
      </c>
      <c r="H262" s="169" t="s">
        <v>71</v>
      </c>
      <c r="I262" s="165">
        <f>D253*28</f>
        <v>28</v>
      </c>
      <c r="J262" s="162">
        <v>0.2</v>
      </c>
      <c r="K262" s="173">
        <f t="shared" si="58"/>
        <v>5.6000000000000005</v>
      </c>
      <c r="L262" s="317"/>
    </row>
    <row r="263" spans="1:36" x14ac:dyDescent="0.25">
      <c r="A263" s="341"/>
      <c r="B263" s="323"/>
      <c r="C263" s="350"/>
      <c r="D263" s="352"/>
      <c r="E263" s="355"/>
      <c r="F263" s="294"/>
      <c r="G263" s="179" t="s">
        <v>66</v>
      </c>
      <c r="H263" s="169" t="s">
        <v>71</v>
      </c>
      <c r="I263" s="165">
        <f>D253*1</f>
        <v>1</v>
      </c>
      <c r="J263" s="162">
        <v>3</v>
      </c>
      <c r="K263" s="173">
        <f t="shared" si="58"/>
        <v>3</v>
      </c>
      <c r="L263" s="317"/>
    </row>
    <row r="264" spans="1:36" x14ac:dyDescent="0.25">
      <c r="A264" s="341"/>
      <c r="B264" s="323"/>
      <c r="C264" s="350"/>
      <c r="D264" s="352"/>
      <c r="E264" s="355"/>
      <c r="F264" s="294"/>
      <c r="G264" s="179" t="s">
        <v>72</v>
      </c>
      <c r="H264" s="169" t="s">
        <v>71</v>
      </c>
      <c r="I264" s="165">
        <f>2*I255</f>
        <v>3.4</v>
      </c>
      <c r="J264" s="162">
        <v>2</v>
      </c>
      <c r="K264" s="173">
        <f t="shared" si="58"/>
        <v>6.8</v>
      </c>
      <c r="L264" s="317"/>
    </row>
    <row r="265" spans="1:36" x14ac:dyDescent="0.25">
      <c r="A265" s="341"/>
      <c r="B265" s="323"/>
      <c r="C265" s="350"/>
      <c r="D265" s="352"/>
      <c r="E265" s="355"/>
      <c r="F265" s="294"/>
      <c r="G265" s="179" t="s">
        <v>67</v>
      </c>
      <c r="H265" s="169" t="s">
        <v>45</v>
      </c>
      <c r="I265" s="165">
        <f>D253*1.3</f>
        <v>1.3</v>
      </c>
      <c r="J265" s="162">
        <v>10</v>
      </c>
      <c r="K265" s="173">
        <f t="shared" si="58"/>
        <v>13</v>
      </c>
      <c r="L265" s="317"/>
    </row>
    <row r="266" spans="1:36" x14ac:dyDescent="0.25">
      <c r="A266" s="341"/>
      <c r="B266" s="323"/>
      <c r="C266" s="350"/>
      <c r="D266" s="352"/>
      <c r="E266" s="355"/>
      <c r="F266" s="294"/>
      <c r="G266" s="179" t="s">
        <v>68</v>
      </c>
      <c r="H266" s="169" t="s">
        <v>42</v>
      </c>
      <c r="I266" s="165">
        <f>D253*0.4</f>
        <v>0.4</v>
      </c>
      <c r="J266" s="162">
        <v>13</v>
      </c>
      <c r="K266" s="173">
        <f t="shared" si="58"/>
        <v>5.2</v>
      </c>
      <c r="L266" s="317"/>
    </row>
    <row r="267" spans="1:36" ht="12.75" thickBot="1" x14ac:dyDescent="0.3">
      <c r="A267" s="342"/>
      <c r="B267" s="324"/>
      <c r="C267" s="339"/>
      <c r="D267" s="353"/>
      <c r="E267" s="356"/>
      <c r="F267" s="295"/>
      <c r="G267" s="136" t="s">
        <v>84</v>
      </c>
      <c r="H267" s="131" t="s">
        <v>54</v>
      </c>
      <c r="I267" s="166">
        <f>D253*0.1</f>
        <v>0.1</v>
      </c>
      <c r="J267" s="163">
        <v>40</v>
      </c>
      <c r="K267" s="167">
        <f t="shared" si="58"/>
        <v>4</v>
      </c>
      <c r="L267" s="318"/>
    </row>
    <row r="268" spans="1:36" s="81" customFormat="1" hidden="1" outlineLevel="1" x14ac:dyDescent="0.2">
      <c r="A268" s="252">
        <v>4</v>
      </c>
      <c r="B268" s="255" t="s">
        <v>116</v>
      </c>
      <c r="C268" s="270" t="s">
        <v>43</v>
      </c>
      <c r="D268" s="261">
        <v>1</v>
      </c>
      <c r="E268" s="265">
        <v>540</v>
      </c>
      <c r="F268" s="261">
        <f>E268*D268</f>
        <v>540</v>
      </c>
      <c r="G268" s="134" t="s">
        <v>123</v>
      </c>
      <c r="H268" s="149" t="s">
        <v>43</v>
      </c>
      <c r="I268" s="152">
        <f>D268*2*1.2</f>
        <v>2.4</v>
      </c>
      <c r="J268" s="135">
        <v>150</v>
      </c>
      <c r="K268" s="147">
        <f t="shared" si="58"/>
        <v>360</v>
      </c>
      <c r="L268" s="357">
        <f>SUM(K268:K280,F268)</f>
        <v>1054.5999999999999</v>
      </c>
    </row>
    <row r="269" spans="1:36" s="81" customFormat="1" hidden="1" outlineLevel="1" x14ac:dyDescent="0.2">
      <c r="A269" s="254"/>
      <c r="B269" s="256"/>
      <c r="C269" s="308"/>
      <c r="D269" s="262"/>
      <c r="E269" s="266"/>
      <c r="F269" s="262"/>
      <c r="G269" s="82" t="s">
        <v>124</v>
      </c>
      <c r="H269" s="150" t="s">
        <v>45</v>
      </c>
      <c r="I269" s="153">
        <f>D268*2.9</f>
        <v>2.9</v>
      </c>
      <c r="J269" s="85">
        <v>24</v>
      </c>
      <c r="K269" s="83">
        <f t="shared" si="58"/>
        <v>69.599999999999994</v>
      </c>
      <c r="L269" s="358"/>
    </row>
    <row r="270" spans="1:36" s="81" customFormat="1" hidden="1" outlineLevel="1" x14ac:dyDescent="0.2">
      <c r="A270" s="254"/>
      <c r="B270" s="256"/>
      <c r="C270" s="308"/>
      <c r="D270" s="262"/>
      <c r="E270" s="266"/>
      <c r="F270" s="262"/>
      <c r="G270" s="82" t="s">
        <v>125</v>
      </c>
      <c r="H270" s="150" t="s">
        <v>45</v>
      </c>
      <c r="I270" s="153">
        <f>D268</f>
        <v>1</v>
      </c>
      <c r="J270" s="85">
        <v>11</v>
      </c>
      <c r="K270" s="83">
        <f t="shared" si="58"/>
        <v>11</v>
      </c>
      <c r="L270" s="358"/>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c r="AJ270" s="80"/>
    </row>
    <row r="271" spans="1:36" s="81" customFormat="1" hidden="1" outlineLevel="1" x14ac:dyDescent="0.2">
      <c r="A271" s="254"/>
      <c r="B271" s="256"/>
      <c r="C271" s="308"/>
      <c r="D271" s="262"/>
      <c r="E271" s="266"/>
      <c r="F271" s="262"/>
      <c r="G271" s="82" t="s">
        <v>126</v>
      </c>
      <c r="H271" s="150" t="s">
        <v>71</v>
      </c>
      <c r="I271" s="153">
        <f>I269*0.2</f>
        <v>0.57999999999999996</v>
      </c>
      <c r="J271" s="85">
        <v>5</v>
      </c>
      <c r="K271" s="83">
        <f t="shared" si="58"/>
        <v>2.9</v>
      </c>
      <c r="L271" s="358"/>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row>
    <row r="272" spans="1:36" s="81" customFormat="1" ht="24" hidden="1" outlineLevel="1" x14ac:dyDescent="0.2">
      <c r="A272" s="254"/>
      <c r="B272" s="256"/>
      <c r="C272" s="308"/>
      <c r="D272" s="262"/>
      <c r="E272" s="266"/>
      <c r="F272" s="262"/>
      <c r="G272" s="82" t="s">
        <v>117</v>
      </c>
      <c r="H272" s="150" t="s">
        <v>71</v>
      </c>
      <c r="I272" s="153">
        <f>D268*2</f>
        <v>2</v>
      </c>
      <c r="J272" s="85">
        <v>12</v>
      </c>
      <c r="K272" s="83">
        <f t="shared" si="58"/>
        <v>24</v>
      </c>
      <c r="L272" s="358"/>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c r="AJ272" s="80"/>
    </row>
    <row r="273" spans="1:36" s="81" customFormat="1" hidden="1" outlineLevel="1" x14ac:dyDescent="0.2">
      <c r="A273" s="254"/>
      <c r="B273" s="256"/>
      <c r="C273" s="308"/>
      <c r="D273" s="262"/>
      <c r="E273" s="266"/>
      <c r="F273" s="262"/>
      <c r="G273" s="82" t="s">
        <v>118</v>
      </c>
      <c r="H273" s="150" t="s">
        <v>71</v>
      </c>
      <c r="I273" s="153">
        <f>D268</f>
        <v>1</v>
      </c>
      <c r="J273" s="85">
        <v>8</v>
      </c>
      <c r="K273" s="83">
        <f t="shared" si="58"/>
        <v>8</v>
      </c>
      <c r="L273" s="358"/>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row>
    <row r="274" spans="1:36" s="81" customFormat="1" hidden="1" outlineLevel="1" x14ac:dyDescent="0.2">
      <c r="A274" s="254"/>
      <c r="B274" s="256"/>
      <c r="C274" s="308"/>
      <c r="D274" s="262"/>
      <c r="E274" s="266"/>
      <c r="F274" s="262"/>
      <c r="G274" s="82" t="s">
        <v>119</v>
      </c>
      <c r="H274" s="150" t="s">
        <v>71</v>
      </c>
      <c r="I274" s="153">
        <f>D268</f>
        <v>1</v>
      </c>
      <c r="J274" s="85">
        <v>5</v>
      </c>
      <c r="K274" s="83">
        <f t="shared" si="58"/>
        <v>5</v>
      </c>
      <c r="L274" s="358"/>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row>
    <row r="275" spans="1:36" s="81" customFormat="1" hidden="1" outlineLevel="1" x14ac:dyDescent="0.2">
      <c r="A275" s="254"/>
      <c r="B275" s="256"/>
      <c r="C275" s="308"/>
      <c r="D275" s="262"/>
      <c r="E275" s="266"/>
      <c r="F275" s="262"/>
      <c r="G275" s="82" t="s">
        <v>120</v>
      </c>
      <c r="H275" s="150" t="s">
        <v>71</v>
      </c>
      <c r="I275" s="153">
        <f>D268*23</f>
        <v>23</v>
      </c>
      <c r="J275" s="85">
        <v>0.2</v>
      </c>
      <c r="K275" s="83">
        <f t="shared" si="58"/>
        <v>4.6000000000000005</v>
      </c>
      <c r="L275" s="358"/>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row>
    <row r="276" spans="1:36" s="81" customFormat="1" hidden="1" outlineLevel="1" x14ac:dyDescent="0.2">
      <c r="A276" s="254"/>
      <c r="B276" s="256"/>
      <c r="C276" s="308"/>
      <c r="D276" s="262"/>
      <c r="E276" s="266"/>
      <c r="F276" s="262"/>
      <c r="G276" s="82" t="s">
        <v>121</v>
      </c>
      <c r="H276" s="150" t="s">
        <v>71</v>
      </c>
      <c r="I276" s="153">
        <f>D268*0.7</f>
        <v>0.7</v>
      </c>
      <c r="J276" s="85">
        <v>3</v>
      </c>
      <c r="K276" s="83">
        <f t="shared" si="58"/>
        <v>2.0999999999999996</v>
      </c>
      <c r="L276" s="358"/>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row>
    <row r="277" spans="1:36" s="81" customFormat="1" hidden="1" outlineLevel="1" x14ac:dyDescent="0.2">
      <c r="A277" s="254"/>
      <c r="B277" s="256"/>
      <c r="C277" s="308"/>
      <c r="D277" s="262"/>
      <c r="E277" s="266"/>
      <c r="F277" s="262"/>
      <c r="G277" s="82" t="s">
        <v>122</v>
      </c>
      <c r="H277" s="150" t="s">
        <v>71</v>
      </c>
      <c r="I277" s="153">
        <f>D268*2</f>
        <v>2</v>
      </c>
      <c r="J277" s="85">
        <v>2</v>
      </c>
      <c r="K277" s="83">
        <f t="shared" si="58"/>
        <v>4</v>
      </c>
      <c r="L277" s="358"/>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row>
    <row r="278" spans="1:36" s="81" customFormat="1" hidden="1" outlineLevel="1" x14ac:dyDescent="0.2">
      <c r="A278" s="254"/>
      <c r="B278" s="256"/>
      <c r="C278" s="308"/>
      <c r="D278" s="262"/>
      <c r="E278" s="266"/>
      <c r="F278" s="262"/>
      <c r="G278" s="82" t="s">
        <v>67</v>
      </c>
      <c r="H278" s="150" t="s">
        <v>45</v>
      </c>
      <c r="I278" s="153">
        <f>D268*1.25</f>
        <v>1.25</v>
      </c>
      <c r="J278" s="85">
        <v>10</v>
      </c>
      <c r="K278" s="83">
        <f t="shared" si="58"/>
        <v>12.5</v>
      </c>
      <c r="L278" s="358"/>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row>
    <row r="279" spans="1:36" s="81" customFormat="1" hidden="1" outlineLevel="1" x14ac:dyDescent="0.2">
      <c r="A279" s="254"/>
      <c r="B279" s="256"/>
      <c r="C279" s="308"/>
      <c r="D279" s="262"/>
      <c r="E279" s="266"/>
      <c r="F279" s="262"/>
      <c r="G279" s="179" t="s">
        <v>68</v>
      </c>
      <c r="H279" s="150" t="s">
        <v>42</v>
      </c>
      <c r="I279" s="153">
        <f>D268*0.5</f>
        <v>0.5</v>
      </c>
      <c r="J279" s="85">
        <v>13</v>
      </c>
      <c r="K279" s="83">
        <f t="shared" si="58"/>
        <v>6.5</v>
      </c>
      <c r="L279" s="358"/>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c r="AJ279" s="80"/>
    </row>
    <row r="280" spans="1:36" s="81" customFormat="1" ht="12.75" hidden="1" outlineLevel="1" thickBot="1" x14ac:dyDescent="0.25">
      <c r="A280" s="253"/>
      <c r="B280" s="257"/>
      <c r="C280" s="271"/>
      <c r="D280" s="263"/>
      <c r="E280" s="267"/>
      <c r="F280" s="263"/>
      <c r="G280" s="136" t="s">
        <v>84</v>
      </c>
      <c r="H280" s="151" t="s">
        <v>85</v>
      </c>
      <c r="I280" s="154">
        <f>D268*0.11</f>
        <v>0.11</v>
      </c>
      <c r="J280" s="137">
        <v>40</v>
      </c>
      <c r="K280" s="138">
        <f t="shared" si="58"/>
        <v>4.4000000000000004</v>
      </c>
      <c r="L280" s="359"/>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c r="AJ280" s="80"/>
    </row>
    <row r="281" spans="1:36" s="81" customFormat="1" ht="36.75" hidden="1" outlineLevel="1" thickBot="1" x14ac:dyDescent="0.25">
      <c r="A281" s="110">
        <v>5</v>
      </c>
      <c r="B281" s="111" t="s">
        <v>111</v>
      </c>
      <c r="C281" s="142" t="s">
        <v>43</v>
      </c>
      <c r="D281" s="113">
        <v>1</v>
      </c>
      <c r="E281" s="114">
        <v>320</v>
      </c>
      <c r="F281" s="113">
        <f>E281*D281</f>
        <v>320</v>
      </c>
      <c r="G281" s="115" t="s">
        <v>112</v>
      </c>
      <c r="H281" s="142" t="s">
        <v>43</v>
      </c>
      <c r="I281" s="113">
        <f>D281*1.2</f>
        <v>1.2</v>
      </c>
      <c r="J281" s="116">
        <v>340</v>
      </c>
      <c r="K281" s="145">
        <f t="shared" si="58"/>
        <v>408</v>
      </c>
      <c r="L281" s="117">
        <f>SUM(K281,F281)</f>
        <v>728</v>
      </c>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c r="AJ281" s="80"/>
    </row>
    <row r="282" spans="1:36" s="81" customFormat="1" ht="24.75" hidden="1" outlineLevel="1" thickBot="1" x14ac:dyDescent="0.25">
      <c r="A282" s="110">
        <v>6</v>
      </c>
      <c r="B282" s="111" t="s">
        <v>210</v>
      </c>
      <c r="C282" s="142" t="s">
        <v>43</v>
      </c>
      <c r="D282" s="113">
        <v>1</v>
      </c>
      <c r="E282" s="114">
        <v>480</v>
      </c>
      <c r="F282" s="113">
        <f>E282*D282</f>
        <v>480</v>
      </c>
      <c r="G282" s="115" t="s">
        <v>211</v>
      </c>
      <c r="H282" s="142" t="s">
        <v>43</v>
      </c>
      <c r="I282" s="113">
        <f>D282*1.2</f>
        <v>1.2</v>
      </c>
      <c r="J282" s="116">
        <v>900</v>
      </c>
      <c r="K282" s="145">
        <f t="shared" si="58"/>
        <v>1080</v>
      </c>
      <c r="L282" s="117">
        <f>SUM(K282,F282)</f>
        <v>1560</v>
      </c>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row>
    <row r="283" spans="1:36" ht="12.75" collapsed="1" thickBot="1" x14ac:dyDescent="0.3">
      <c r="A283" s="119">
        <v>7</v>
      </c>
      <c r="B283" s="120" t="s">
        <v>349</v>
      </c>
      <c r="C283" s="121" t="s">
        <v>45</v>
      </c>
      <c r="D283" s="122">
        <v>1</v>
      </c>
      <c r="E283" s="123">
        <v>650</v>
      </c>
      <c r="F283" s="124">
        <f t="shared" ref="F283" si="59">E283*D283</f>
        <v>650</v>
      </c>
      <c r="G283" s="120" t="s">
        <v>209</v>
      </c>
      <c r="H283" s="125" t="s">
        <v>42</v>
      </c>
      <c r="I283" s="123">
        <f>D283*4</f>
        <v>4</v>
      </c>
      <c r="J283" s="122">
        <v>11.5</v>
      </c>
      <c r="K283" s="124">
        <f t="shared" si="58"/>
        <v>46</v>
      </c>
      <c r="L283" s="126">
        <f t="shared" ref="L283" si="60">K283+F283</f>
        <v>696</v>
      </c>
    </row>
    <row r="284" spans="1:36" s="81" customFormat="1" ht="14.25" hidden="1" customHeight="1" outlineLevel="1" thickBot="1" x14ac:dyDescent="0.25">
      <c r="A284" s="110">
        <v>8</v>
      </c>
      <c r="B284" s="111" t="s">
        <v>357</v>
      </c>
      <c r="C284" s="142" t="s">
        <v>43</v>
      </c>
      <c r="D284" s="113">
        <v>1</v>
      </c>
      <c r="E284" s="114">
        <v>30</v>
      </c>
      <c r="F284" s="113">
        <f>D284*E284</f>
        <v>30</v>
      </c>
      <c r="G284" s="115" t="s">
        <v>84</v>
      </c>
      <c r="H284" s="142" t="s">
        <v>42</v>
      </c>
      <c r="I284" s="113">
        <f>D284*0.11</f>
        <v>0.11</v>
      </c>
      <c r="J284" s="116">
        <v>40</v>
      </c>
      <c r="K284" s="145">
        <f t="shared" si="58"/>
        <v>4.4000000000000004</v>
      </c>
      <c r="L284" s="117">
        <f>SUM(K284,F284)</f>
        <v>34.4</v>
      </c>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c r="AJ284" s="80"/>
    </row>
    <row r="285" spans="1:36" s="81" customFormat="1" hidden="1" outlineLevel="1" x14ac:dyDescent="0.2">
      <c r="A285" s="252">
        <v>9</v>
      </c>
      <c r="B285" s="255" t="s">
        <v>350</v>
      </c>
      <c r="C285" s="258" t="s">
        <v>45</v>
      </c>
      <c r="D285" s="261">
        <v>1</v>
      </c>
      <c r="E285" s="272">
        <v>15</v>
      </c>
      <c r="F285" s="261">
        <f>E285*D285</f>
        <v>15</v>
      </c>
      <c r="G285" s="134" t="s">
        <v>99</v>
      </c>
      <c r="H285" s="149" t="s">
        <v>45</v>
      </c>
      <c r="I285" s="152">
        <f>D285*1.2</f>
        <v>1.2</v>
      </c>
      <c r="J285" s="135">
        <v>16</v>
      </c>
      <c r="K285" s="147">
        <f t="shared" si="58"/>
        <v>19.2</v>
      </c>
      <c r="L285" s="278">
        <f>SUM(K285:K286,F285)</f>
        <v>35.866666666666667</v>
      </c>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c r="AJ285" s="80"/>
    </row>
    <row r="286" spans="1:36" s="81" customFormat="1" ht="12.75" hidden="1" outlineLevel="1" thickBot="1" x14ac:dyDescent="0.25">
      <c r="A286" s="253"/>
      <c r="B286" s="257"/>
      <c r="C286" s="260"/>
      <c r="D286" s="263"/>
      <c r="E286" s="273"/>
      <c r="F286" s="263"/>
      <c r="G286" s="136" t="s">
        <v>100</v>
      </c>
      <c r="H286" s="151" t="s">
        <v>101</v>
      </c>
      <c r="I286" s="154">
        <f>D285/30</f>
        <v>3.3333333333333333E-2</v>
      </c>
      <c r="J286" s="137">
        <v>50</v>
      </c>
      <c r="K286" s="138">
        <f t="shared" si="58"/>
        <v>1.6666666666666667</v>
      </c>
      <c r="L286" s="279"/>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row>
    <row r="287" spans="1:36" collapsed="1" x14ac:dyDescent="0.25">
      <c r="A287" s="319">
        <v>10</v>
      </c>
      <c r="B287" s="322" t="s">
        <v>351</v>
      </c>
      <c r="C287" s="284" t="s">
        <v>43</v>
      </c>
      <c r="D287" s="287">
        <v>1</v>
      </c>
      <c r="E287" s="290">
        <v>280</v>
      </c>
      <c r="F287" s="293">
        <f t="shared" ref="F287" si="61">E287*D287</f>
        <v>280</v>
      </c>
      <c r="G287" s="127" t="s">
        <v>73</v>
      </c>
      <c r="H287" s="128" t="s">
        <v>42</v>
      </c>
      <c r="I287" s="164">
        <f>D287*2</f>
        <v>2</v>
      </c>
      <c r="J287" s="161">
        <v>32</v>
      </c>
      <c r="K287" s="129">
        <f t="shared" si="58"/>
        <v>64</v>
      </c>
      <c r="L287" s="316">
        <f>SUM(K287:K289,F287)</f>
        <v>350.3</v>
      </c>
    </row>
    <row r="288" spans="1:36" x14ac:dyDescent="0.25">
      <c r="A288" s="320"/>
      <c r="B288" s="323"/>
      <c r="C288" s="285"/>
      <c r="D288" s="288"/>
      <c r="E288" s="291"/>
      <c r="F288" s="294"/>
      <c r="G288" s="82" t="s">
        <v>103</v>
      </c>
      <c r="H288" s="150" t="s">
        <v>43</v>
      </c>
      <c r="I288" s="153">
        <f>D286/50</f>
        <v>0</v>
      </c>
      <c r="J288" s="85">
        <v>300</v>
      </c>
      <c r="K288" s="83">
        <f t="shared" si="58"/>
        <v>0</v>
      </c>
      <c r="L288" s="317"/>
    </row>
    <row r="289" spans="1:36" ht="12.75" thickBot="1" x14ac:dyDescent="0.3">
      <c r="A289" s="321"/>
      <c r="B289" s="324"/>
      <c r="C289" s="286"/>
      <c r="D289" s="289"/>
      <c r="E289" s="292"/>
      <c r="F289" s="295"/>
      <c r="G289" s="130" t="s">
        <v>74</v>
      </c>
      <c r="H289" s="131" t="s">
        <v>43</v>
      </c>
      <c r="I289" s="166">
        <f>D287*1.05</f>
        <v>1.05</v>
      </c>
      <c r="J289" s="163">
        <v>6</v>
      </c>
      <c r="K289" s="132">
        <f t="shared" si="58"/>
        <v>6.3000000000000007</v>
      </c>
      <c r="L289" s="318"/>
    </row>
    <row r="290" spans="1:36" s="81" customFormat="1" hidden="1" outlineLevel="1" x14ac:dyDescent="0.2">
      <c r="A290" s="268">
        <v>11</v>
      </c>
      <c r="B290" s="274" t="s">
        <v>352</v>
      </c>
      <c r="C290" s="276" t="s">
        <v>43</v>
      </c>
      <c r="D290" s="280">
        <v>1</v>
      </c>
      <c r="E290" s="282">
        <v>250</v>
      </c>
      <c r="F290" s="280">
        <f>E290*D290</f>
        <v>250</v>
      </c>
      <c r="G290" s="127" t="s">
        <v>73</v>
      </c>
      <c r="H290" s="149" t="s">
        <v>42</v>
      </c>
      <c r="I290" s="152">
        <f>D290*1.4</f>
        <v>1.4</v>
      </c>
      <c r="J290" s="135">
        <v>32</v>
      </c>
      <c r="K290" s="147">
        <f t="shared" si="58"/>
        <v>44.8</v>
      </c>
      <c r="L290" s="278">
        <f>SUM(K290:K291,F290)</f>
        <v>294.8</v>
      </c>
      <c r="M290" s="80"/>
      <c r="N290" s="80"/>
      <c r="O290" s="80"/>
      <c r="P290" s="80"/>
      <c r="Q290" s="80"/>
      <c r="R290" s="80"/>
      <c r="S290" s="80"/>
      <c r="T290" s="80"/>
      <c r="U290" s="80"/>
      <c r="V290" s="80"/>
      <c r="W290" s="80"/>
      <c r="X290" s="80"/>
      <c r="Y290" s="80"/>
      <c r="Z290" s="80"/>
      <c r="AA290" s="80"/>
      <c r="AB290" s="80"/>
      <c r="AC290" s="80"/>
      <c r="AD290" s="80"/>
      <c r="AE290" s="80"/>
      <c r="AF290" s="80"/>
      <c r="AG290" s="80"/>
      <c r="AH290" s="80"/>
      <c r="AI290" s="80"/>
      <c r="AJ290" s="80"/>
    </row>
    <row r="291" spans="1:36" s="81" customFormat="1" ht="12.75" hidden="1" outlineLevel="1" thickBot="1" x14ac:dyDescent="0.25">
      <c r="A291" s="269"/>
      <c r="B291" s="275"/>
      <c r="C291" s="277"/>
      <c r="D291" s="281"/>
      <c r="E291" s="283"/>
      <c r="F291" s="281"/>
      <c r="G291" s="136" t="s">
        <v>103</v>
      </c>
      <c r="H291" s="151" t="s">
        <v>43</v>
      </c>
      <c r="I291" s="154">
        <f>D289/50</f>
        <v>0</v>
      </c>
      <c r="J291" s="137">
        <v>300</v>
      </c>
      <c r="K291" s="138">
        <f t="shared" si="58"/>
        <v>0</v>
      </c>
      <c r="L291" s="279"/>
      <c r="M291" s="80"/>
      <c r="N291" s="80"/>
      <c r="O291" s="80"/>
      <c r="P291" s="80"/>
      <c r="Q291" s="80"/>
      <c r="R291" s="80"/>
      <c r="S291" s="80"/>
      <c r="T291" s="80"/>
      <c r="U291" s="80"/>
      <c r="V291" s="80"/>
      <c r="W291" s="80"/>
      <c r="X291" s="80"/>
      <c r="Y291" s="80"/>
      <c r="Z291" s="80"/>
      <c r="AA291" s="80"/>
      <c r="AB291" s="80"/>
      <c r="AC291" s="80"/>
      <c r="AD291" s="80"/>
      <c r="AE291" s="80"/>
      <c r="AF291" s="80"/>
      <c r="AG291" s="80"/>
      <c r="AH291" s="80"/>
      <c r="AI291" s="80"/>
      <c r="AJ291" s="80"/>
    </row>
    <row r="292" spans="1:36" s="81" customFormat="1" ht="14.25" hidden="1" customHeight="1" outlineLevel="1" thickBot="1" x14ac:dyDescent="0.25">
      <c r="A292" s="110">
        <v>12</v>
      </c>
      <c r="B292" s="111" t="s">
        <v>353</v>
      </c>
      <c r="C292" s="142" t="s">
        <v>43</v>
      </c>
      <c r="D292" s="113">
        <v>1</v>
      </c>
      <c r="E292" s="114">
        <v>30</v>
      </c>
      <c r="F292" s="113">
        <f>D292*E292</f>
        <v>30</v>
      </c>
      <c r="G292" s="115" t="s">
        <v>84</v>
      </c>
      <c r="H292" s="142" t="s">
        <v>42</v>
      </c>
      <c r="I292" s="113">
        <f>D292*0.11</f>
        <v>0.11</v>
      </c>
      <c r="J292" s="116">
        <v>40</v>
      </c>
      <c r="K292" s="145">
        <f>J292*I292</f>
        <v>4.4000000000000004</v>
      </c>
      <c r="L292" s="117">
        <f>SUM(K292,F292)</f>
        <v>34.4</v>
      </c>
      <c r="M292" s="80"/>
      <c r="N292" s="80"/>
      <c r="O292" s="80"/>
      <c r="P292" s="80"/>
      <c r="Q292" s="80"/>
      <c r="R292" s="80"/>
      <c r="S292" s="80"/>
      <c r="T292" s="80"/>
      <c r="U292" s="80"/>
      <c r="V292" s="80"/>
      <c r="W292" s="80"/>
      <c r="X292" s="80"/>
      <c r="Y292" s="80"/>
      <c r="Z292" s="80"/>
      <c r="AA292" s="80"/>
      <c r="AB292" s="80"/>
      <c r="AC292" s="80"/>
      <c r="AD292" s="80"/>
      <c r="AE292" s="80"/>
      <c r="AF292" s="80"/>
      <c r="AG292" s="80"/>
      <c r="AH292" s="80"/>
      <c r="AI292" s="80"/>
      <c r="AJ292" s="80"/>
    </row>
    <row r="293" spans="1:36" collapsed="1" x14ac:dyDescent="0.25">
      <c r="A293" s="319">
        <v>13</v>
      </c>
      <c r="B293" s="322" t="s">
        <v>354</v>
      </c>
      <c r="C293" s="284" t="s">
        <v>43</v>
      </c>
      <c r="D293" s="287">
        <v>1</v>
      </c>
      <c r="E293" s="290">
        <v>260</v>
      </c>
      <c r="F293" s="293">
        <f t="shared" ref="F293" si="62">E293*D293</f>
        <v>260</v>
      </c>
      <c r="G293" s="127" t="s">
        <v>253</v>
      </c>
      <c r="H293" s="128" t="s">
        <v>42</v>
      </c>
      <c r="I293" s="164">
        <f>D293*0.7</f>
        <v>0.7</v>
      </c>
      <c r="J293" s="161">
        <v>45</v>
      </c>
      <c r="K293" s="129">
        <f t="shared" ref="K293:K303" si="63">J293*I293</f>
        <v>31.499999999999996</v>
      </c>
      <c r="L293" s="316">
        <f>SUM(K293:K294,F293)</f>
        <v>297.5</v>
      </c>
    </row>
    <row r="294" spans="1:36" ht="12.75" thickBot="1" x14ac:dyDescent="0.3">
      <c r="A294" s="321"/>
      <c r="B294" s="324"/>
      <c r="C294" s="286"/>
      <c r="D294" s="289"/>
      <c r="E294" s="292"/>
      <c r="F294" s="295"/>
      <c r="G294" s="136" t="s">
        <v>103</v>
      </c>
      <c r="H294" s="151" t="s">
        <v>43</v>
      </c>
      <c r="I294" s="154">
        <f>D293/50</f>
        <v>0.02</v>
      </c>
      <c r="J294" s="137">
        <v>300</v>
      </c>
      <c r="K294" s="138">
        <f t="shared" si="63"/>
        <v>6</v>
      </c>
      <c r="L294" s="318"/>
    </row>
    <row r="295" spans="1:36" s="81" customFormat="1" hidden="1" outlineLevel="1" x14ac:dyDescent="0.2">
      <c r="A295" s="268">
        <v>14</v>
      </c>
      <c r="B295" s="274" t="s">
        <v>355</v>
      </c>
      <c r="C295" s="276" t="s">
        <v>43</v>
      </c>
      <c r="D295" s="280">
        <v>1</v>
      </c>
      <c r="E295" s="282">
        <v>110</v>
      </c>
      <c r="F295" s="280">
        <f>D295*E295</f>
        <v>110</v>
      </c>
      <c r="G295" s="134" t="s">
        <v>105</v>
      </c>
      <c r="H295" s="149" t="s">
        <v>43</v>
      </c>
      <c r="I295" s="152">
        <f>D295</f>
        <v>1</v>
      </c>
      <c r="J295" s="135">
        <v>16</v>
      </c>
      <c r="K295" s="147">
        <f t="shared" si="63"/>
        <v>16</v>
      </c>
      <c r="L295" s="278">
        <f>SUM(K295:K296,F295)</f>
        <v>226</v>
      </c>
      <c r="M295" s="80"/>
      <c r="N295" s="80"/>
      <c r="O295" s="80"/>
      <c r="P295" s="80"/>
      <c r="Q295" s="80"/>
      <c r="R295" s="80"/>
      <c r="S295" s="80"/>
      <c r="T295" s="80"/>
      <c r="U295" s="80"/>
      <c r="V295" s="80"/>
      <c r="W295" s="80"/>
      <c r="X295" s="80"/>
      <c r="Y295" s="80"/>
      <c r="Z295" s="80"/>
      <c r="AA295" s="80"/>
      <c r="AB295" s="80"/>
      <c r="AC295" s="80"/>
      <c r="AD295" s="80"/>
      <c r="AE295" s="80"/>
      <c r="AF295" s="80"/>
      <c r="AG295" s="80"/>
      <c r="AH295" s="80"/>
      <c r="AI295" s="80"/>
      <c r="AJ295" s="80"/>
    </row>
    <row r="296" spans="1:36" s="81" customFormat="1" ht="12.75" hidden="1" outlineLevel="1" thickBot="1" x14ac:dyDescent="0.25">
      <c r="A296" s="269"/>
      <c r="B296" s="275"/>
      <c r="C296" s="277"/>
      <c r="D296" s="281"/>
      <c r="E296" s="283"/>
      <c r="F296" s="281"/>
      <c r="G296" s="136" t="s">
        <v>205</v>
      </c>
      <c r="H296" s="151" t="s">
        <v>42</v>
      </c>
      <c r="I296" s="154">
        <f>D295*0.25</f>
        <v>0.25</v>
      </c>
      <c r="J296" s="137">
        <v>400</v>
      </c>
      <c r="K296" s="138">
        <f t="shared" si="63"/>
        <v>100</v>
      </c>
      <c r="L296" s="279"/>
      <c r="M296" s="80"/>
      <c r="N296" s="80"/>
      <c r="O296" s="80"/>
      <c r="P296" s="80"/>
      <c r="Q296" s="80"/>
      <c r="R296" s="80"/>
      <c r="S296" s="80"/>
      <c r="T296" s="80"/>
      <c r="U296" s="80"/>
      <c r="V296" s="80"/>
      <c r="W296" s="80"/>
      <c r="X296" s="80"/>
      <c r="Y296" s="80"/>
      <c r="Z296" s="80"/>
      <c r="AA296" s="80"/>
      <c r="AB296" s="80"/>
      <c r="AC296" s="80"/>
      <c r="AD296" s="80"/>
      <c r="AE296" s="80"/>
      <c r="AF296" s="80"/>
      <c r="AG296" s="80"/>
      <c r="AH296" s="80"/>
      <c r="AI296" s="80"/>
      <c r="AJ296" s="80"/>
    </row>
    <row r="297" spans="1:36" s="81" customFormat="1" ht="14.25" hidden="1" customHeight="1" outlineLevel="1" thickBot="1" x14ac:dyDescent="0.25">
      <c r="A297" s="110">
        <v>15</v>
      </c>
      <c r="B297" s="111" t="s">
        <v>358</v>
      </c>
      <c r="C297" s="142" t="s">
        <v>43</v>
      </c>
      <c r="D297" s="113">
        <v>1</v>
      </c>
      <c r="E297" s="114">
        <v>30</v>
      </c>
      <c r="F297" s="113">
        <f>D297*E297</f>
        <v>30</v>
      </c>
      <c r="G297" s="115" t="s">
        <v>84</v>
      </c>
      <c r="H297" s="142" t="s">
        <v>42</v>
      </c>
      <c r="I297" s="113">
        <f>D297*0.11</f>
        <v>0.11</v>
      </c>
      <c r="J297" s="116">
        <v>40</v>
      </c>
      <c r="K297" s="145">
        <f>J297*I297</f>
        <v>4.4000000000000004</v>
      </c>
      <c r="L297" s="117">
        <f>SUM(K297,F297)</f>
        <v>34.4</v>
      </c>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row>
    <row r="298" spans="1:36" s="81" customFormat="1" ht="24.75" hidden="1" outlineLevel="1" thickBot="1" x14ac:dyDescent="0.25">
      <c r="A298" s="110">
        <v>16</v>
      </c>
      <c r="B298" s="111" t="s">
        <v>356</v>
      </c>
      <c r="C298" s="142" t="s">
        <v>43</v>
      </c>
      <c r="D298" s="113">
        <v>1</v>
      </c>
      <c r="E298" s="114">
        <v>200</v>
      </c>
      <c r="F298" s="113">
        <f>E298*D298</f>
        <v>200</v>
      </c>
      <c r="G298" s="115" t="s">
        <v>255</v>
      </c>
      <c r="H298" s="142" t="s">
        <v>42</v>
      </c>
      <c r="I298" s="113">
        <f>D298*0.35</f>
        <v>0.35</v>
      </c>
      <c r="J298" s="116">
        <v>420</v>
      </c>
      <c r="K298" s="145">
        <f t="shared" si="63"/>
        <v>147</v>
      </c>
      <c r="L298" s="117">
        <f>SUM(K298,F298)</f>
        <v>347</v>
      </c>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row>
    <row r="299" spans="1:36" s="87" customFormat="1" hidden="1" outlineLevel="1" x14ac:dyDescent="0.2">
      <c r="A299" s="252">
        <v>17</v>
      </c>
      <c r="B299" s="255" t="s">
        <v>267</v>
      </c>
      <c r="C299" s="270" t="s">
        <v>43</v>
      </c>
      <c r="D299" s="261">
        <v>1</v>
      </c>
      <c r="E299" s="272">
        <v>120</v>
      </c>
      <c r="F299" s="261">
        <f>E299*D299</f>
        <v>120</v>
      </c>
      <c r="G299" s="134" t="s">
        <v>268</v>
      </c>
      <c r="H299" s="149" t="s">
        <v>45</v>
      </c>
      <c r="I299" s="152">
        <f>D299*2.5</f>
        <v>2.5</v>
      </c>
      <c r="J299" s="135">
        <v>30</v>
      </c>
      <c r="K299" s="152">
        <f t="shared" si="63"/>
        <v>75</v>
      </c>
      <c r="L299" s="357">
        <f>SUM(K299:K301,F299)</f>
        <v>256</v>
      </c>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row>
    <row r="300" spans="1:36" s="87" customFormat="1" hidden="1" outlineLevel="1" x14ac:dyDescent="0.2">
      <c r="A300" s="254"/>
      <c r="B300" s="256"/>
      <c r="C300" s="308"/>
      <c r="D300" s="262"/>
      <c r="E300" s="360"/>
      <c r="F300" s="262"/>
      <c r="G300" s="82" t="s">
        <v>269</v>
      </c>
      <c r="H300" s="150" t="s">
        <v>71</v>
      </c>
      <c r="I300" s="153">
        <f>D299*4</f>
        <v>4</v>
      </c>
      <c r="J300" s="85">
        <v>0.25</v>
      </c>
      <c r="K300" s="153">
        <f t="shared" si="63"/>
        <v>1</v>
      </c>
      <c r="L300" s="358"/>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row>
    <row r="301" spans="1:36" s="87" customFormat="1" ht="12.75" hidden="1" outlineLevel="1" thickBot="1" x14ac:dyDescent="0.25">
      <c r="A301" s="253"/>
      <c r="B301" s="257"/>
      <c r="C301" s="271"/>
      <c r="D301" s="263"/>
      <c r="E301" s="273"/>
      <c r="F301" s="263"/>
      <c r="G301" s="136" t="s">
        <v>130</v>
      </c>
      <c r="H301" s="151" t="s">
        <v>71</v>
      </c>
      <c r="I301" s="154">
        <f>D299*6</f>
        <v>6</v>
      </c>
      <c r="J301" s="137">
        <v>10</v>
      </c>
      <c r="K301" s="154">
        <f t="shared" si="63"/>
        <v>60</v>
      </c>
      <c r="L301" s="359"/>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row>
    <row r="302" spans="1:36" s="87" customFormat="1" hidden="1" outlineLevel="1" x14ac:dyDescent="0.2">
      <c r="A302" s="252">
        <v>18</v>
      </c>
      <c r="B302" s="255" t="s">
        <v>359</v>
      </c>
      <c r="C302" s="270" t="s">
        <v>43</v>
      </c>
      <c r="D302" s="261">
        <v>1</v>
      </c>
      <c r="E302" s="272">
        <v>280</v>
      </c>
      <c r="F302" s="261">
        <f>E302*D302</f>
        <v>280</v>
      </c>
      <c r="G302" s="134" t="s">
        <v>270</v>
      </c>
      <c r="H302" s="149" t="s">
        <v>43</v>
      </c>
      <c r="I302" s="152">
        <f>D302*1.2</f>
        <v>1.2</v>
      </c>
      <c r="J302" s="135">
        <v>180</v>
      </c>
      <c r="K302" s="152">
        <f t="shared" si="63"/>
        <v>216</v>
      </c>
      <c r="L302" s="357">
        <f>SUM(K302:K303,F302)</f>
        <v>521</v>
      </c>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row>
    <row r="303" spans="1:36" s="87" customFormat="1" ht="12.75" hidden="1" outlineLevel="1" thickBot="1" x14ac:dyDescent="0.25">
      <c r="A303" s="253"/>
      <c r="B303" s="257"/>
      <c r="C303" s="271"/>
      <c r="D303" s="263"/>
      <c r="E303" s="273"/>
      <c r="F303" s="263"/>
      <c r="G303" s="136" t="s">
        <v>100</v>
      </c>
      <c r="H303" s="151" t="s">
        <v>71</v>
      </c>
      <c r="I303" s="154">
        <f>D302*25</f>
        <v>25</v>
      </c>
      <c r="J303" s="137">
        <v>1</v>
      </c>
      <c r="K303" s="138">
        <f t="shared" si="63"/>
        <v>25</v>
      </c>
      <c r="L303" s="359"/>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row>
    <row r="304" spans="1:36" s="87" customFormat="1" hidden="1" outlineLevel="1" x14ac:dyDescent="0.2">
      <c r="A304" s="252">
        <v>19</v>
      </c>
      <c r="B304" s="255" t="s">
        <v>360</v>
      </c>
      <c r="C304" s="270" t="s">
        <v>43</v>
      </c>
      <c r="D304" s="261">
        <v>1</v>
      </c>
      <c r="E304" s="272">
        <v>320</v>
      </c>
      <c r="F304" s="261">
        <f>E304*D304</f>
        <v>320</v>
      </c>
      <c r="G304" s="134" t="s">
        <v>275</v>
      </c>
      <c r="H304" s="149" t="s">
        <v>43</v>
      </c>
      <c r="I304" s="152">
        <f>D304*1.2</f>
        <v>1.2</v>
      </c>
      <c r="J304" s="135">
        <v>120</v>
      </c>
      <c r="K304" s="152">
        <f>J304*I304</f>
        <v>144</v>
      </c>
      <c r="L304" s="357">
        <f>SUM(K304:K305,F304)</f>
        <v>479</v>
      </c>
      <c r="M304" s="86"/>
      <c r="N304" s="86"/>
      <c r="O304" s="86"/>
      <c r="P304" s="86"/>
      <c r="Q304" s="86"/>
      <c r="R304" s="86"/>
      <c r="S304" s="86"/>
      <c r="T304" s="86"/>
      <c r="U304" s="86"/>
      <c r="V304" s="86"/>
      <c r="W304" s="86"/>
      <c r="X304" s="86"/>
      <c r="Y304" s="86"/>
      <c r="Z304" s="86"/>
      <c r="AA304" s="86"/>
      <c r="AB304" s="86"/>
      <c r="AC304" s="86"/>
      <c r="AD304" s="86"/>
      <c r="AE304" s="86"/>
      <c r="AF304" s="86"/>
      <c r="AG304" s="86"/>
      <c r="AH304" s="86"/>
      <c r="AI304" s="86"/>
      <c r="AJ304" s="86"/>
    </row>
    <row r="305" spans="1:36" s="87" customFormat="1" ht="12.75" hidden="1" outlineLevel="1" thickBot="1" x14ac:dyDescent="0.25">
      <c r="A305" s="253"/>
      <c r="B305" s="257"/>
      <c r="C305" s="271"/>
      <c r="D305" s="263"/>
      <c r="E305" s="273"/>
      <c r="F305" s="263"/>
      <c r="G305" s="136" t="s">
        <v>100</v>
      </c>
      <c r="H305" s="151" t="s">
        <v>71</v>
      </c>
      <c r="I305" s="154">
        <f>D304*15</f>
        <v>15</v>
      </c>
      <c r="J305" s="137">
        <v>1</v>
      </c>
      <c r="K305" s="138">
        <f t="shared" ref="K305:K306" si="64">J305*I305</f>
        <v>15</v>
      </c>
      <c r="L305" s="359"/>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row>
    <row r="306" spans="1:36" s="81" customFormat="1" ht="12.75" hidden="1" outlineLevel="1" thickBot="1" x14ac:dyDescent="0.25">
      <c r="A306" s="110">
        <v>20</v>
      </c>
      <c r="B306" s="111" t="s">
        <v>361</v>
      </c>
      <c r="C306" s="142" t="s">
        <v>45</v>
      </c>
      <c r="D306" s="113">
        <v>1</v>
      </c>
      <c r="E306" s="114">
        <v>200</v>
      </c>
      <c r="F306" s="113">
        <f>E306*D306</f>
        <v>200</v>
      </c>
      <c r="G306" s="120" t="s">
        <v>362</v>
      </c>
      <c r="H306" s="125" t="s">
        <v>54</v>
      </c>
      <c r="I306" s="123">
        <f>D306*0.05</f>
        <v>0.05</v>
      </c>
      <c r="J306" s="122">
        <v>65</v>
      </c>
      <c r="K306" s="124">
        <f t="shared" si="64"/>
        <v>3.25</v>
      </c>
      <c r="L306" s="117">
        <f>SUM(K306,F306)</f>
        <v>203.25</v>
      </c>
      <c r="M306" s="80"/>
      <c r="N306" s="80"/>
      <c r="O306" s="80"/>
      <c r="P306" s="80"/>
      <c r="Q306" s="80"/>
      <c r="R306" s="80"/>
      <c r="S306" s="80"/>
      <c r="T306" s="80"/>
      <c r="U306" s="80"/>
      <c r="V306" s="80"/>
      <c r="W306" s="80"/>
      <c r="X306" s="80"/>
      <c r="Y306" s="80"/>
      <c r="Z306" s="80"/>
      <c r="AA306" s="80"/>
      <c r="AB306" s="80"/>
      <c r="AC306" s="80"/>
      <c r="AD306" s="80"/>
      <c r="AE306" s="80"/>
      <c r="AF306" s="80"/>
      <c r="AG306" s="80"/>
      <c r="AH306" s="80"/>
      <c r="AI306" s="80"/>
      <c r="AJ306" s="80"/>
    </row>
    <row r="307" spans="1:36" s="81" customFormat="1" hidden="1" outlineLevel="1" x14ac:dyDescent="0.2">
      <c r="A307" s="228"/>
      <c r="B307" s="198"/>
      <c r="C307" s="101"/>
      <c r="D307" s="102"/>
      <c r="E307" s="209"/>
      <c r="F307" s="102"/>
      <c r="G307" s="218"/>
      <c r="H307" s="219"/>
      <c r="I307" s="220"/>
      <c r="J307" s="221"/>
      <c r="K307" s="222"/>
      <c r="L307" s="234"/>
      <c r="M307" s="80"/>
      <c r="N307" s="80"/>
      <c r="O307" s="80"/>
      <c r="P307" s="80"/>
      <c r="Q307" s="80"/>
      <c r="R307" s="80"/>
      <c r="S307" s="80"/>
      <c r="T307" s="80"/>
      <c r="U307" s="80"/>
      <c r="V307" s="80"/>
      <c r="W307" s="80"/>
      <c r="X307" s="80"/>
      <c r="Y307" s="80"/>
      <c r="Z307" s="80"/>
      <c r="AA307" s="80"/>
      <c r="AB307" s="80"/>
      <c r="AC307" s="80"/>
      <c r="AD307" s="80"/>
      <c r="AE307" s="80"/>
      <c r="AF307" s="80"/>
      <c r="AG307" s="80"/>
      <c r="AH307" s="80"/>
      <c r="AI307" s="80"/>
      <c r="AJ307" s="80"/>
    </row>
    <row r="308" spans="1:36" ht="15" customHeight="1" collapsed="1" thickBot="1" x14ac:dyDescent="0.3">
      <c r="A308" s="401" t="s">
        <v>146</v>
      </c>
      <c r="B308" s="402"/>
      <c r="C308" s="402"/>
      <c r="D308" s="402"/>
      <c r="E308" s="402"/>
      <c r="F308" s="402"/>
      <c r="G308" s="402"/>
      <c r="H308" s="402"/>
      <c r="I308" s="402"/>
      <c r="J308" s="402"/>
      <c r="K308" s="402"/>
      <c r="L308" s="403"/>
    </row>
    <row r="309" spans="1:36" s="81" customFormat="1" hidden="1" outlineLevel="1" x14ac:dyDescent="0.2">
      <c r="A309" s="268">
        <v>1</v>
      </c>
      <c r="B309" s="274" t="s">
        <v>167</v>
      </c>
      <c r="C309" s="276" t="s">
        <v>45</v>
      </c>
      <c r="D309" s="280">
        <v>1</v>
      </c>
      <c r="E309" s="282">
        <v>75</v>
      </c>
      <c r="F309" s="280">
        <f t="shared" ref="F309:F355" si="65">E309*D309</f>
        <v>75</v>
      </c>
      <c r="G309" s="134" t="s">
        <v>214</v>
      </c>
      <c r="H309" s="149" t="s">
        <v>45</v>
      </c>
      <c r="I309" s="152">
        <f>D309*1.1</f>
        <v>1.1000000000000001</v>
      </c>
      <c r="J309" s="155">
        <v>9</v>
      </c>
      <c r="K309" s="152">
        <f t="shared" ref="K309:K315" si="66">I309*J309</f>
        <v>9.9</v>
      </c>
      <c r="L309" s="278">
        <f>SUM(K309:K310,F309)</f>
        <v>145.4</v>
      </c>
      <c r="M309" s="80"/>
      <c r="N309" s="80"/>
      <c r="O309" s="80"/>
      <c r="P309" s="80"/>
      <c r="Q309" s="80"/>
      <c r="R309" s="80"/>
      <c r="S309" s="80"/>
      <c r="T309" s="80"/>
      <c r="U309" s="80"/>
      <c r="V309" s="80"/>
      <c r="W309" s="80"/>
      <c r="X309" s="80"/>
      <c r="Y309" s="80"/>
      <c r="Z309" s="80"/>
      <c r="AA309" s="80"/>
      <c r="AB309" s="80"/>
      <c r="AC309" s="80"/>
      <c r="AD309" s="80"/>
      <c r="AE309" s="80"/>
      <c r="AF309" s="80"/>
      <c r="AG309" s="80"/>
      <c r="AH309" s="80"/>
      <c r="AI309" s="80"/>
      <c r="AJ309" s="80"/>
    </row>
    <row r="310" spans="1:36" s="81" customFormat="1" ht="12.75" hidden="1" outlineLevel="1" thickBot="1" x14ac:dyDescent="0.25">
      <c r="A310" s="269"/>
      <c r="B310" s="275"/>
      <c r="C310" s="277"/>
      <c r="D310" s="281"/>
      <c r="E310" s="283"/>
      <c r="F310" s="281"/>
      <c r="G310" s="136" t="s">
        <v>363</v>
      </c>
      <c r="H310" s="151" t="s">
        <v>45</v>
      </c>
      <c r="I310" s="154">
        <f>D309*1.1</f>
        <v>1.1000000000000001</v>
      </c>
      <c r="J310" s="156">
        <v>55</v>
      </c>
      <c r="K310" s="154">
        <f t="shared" si="66"/>
        <v>60.500000000000007</v>
      </c>
      <c r="L310" s="279"/>
      <c r="M310" s="80"/>
      <c r="N310" s="80"/>
      <c r="O310" s="80"/>
      <c r="P310" s="80"/>
      <c r="Q310" s="80"/>
      <c r="R310" s="80"/>
      <c r="S310" s="80"/>
      <c r="T310" s="80"/>
      <c r="U310" s="80"/>
      <c r="V310" s="80"/>
      <c r="W310" s="80"/>
      <c r="X310" s="80"/>
      <c r="Y310" s="80"/>
      <c r="Z310" s="80"/>
      <c r="AA310" s="80"/>
      <c r="AB310" s="80"/>
      <c r="AC310" s="80"/>
      <c r="AD310" s="80"/>
      <c r="AE310" s="80"/>
      <c r="AF310" s="80"/>
      <c r="AG310" s="80"/>
      <c r="AH310" s="80"/>
      <c r="AI310" s="80"/>
      <c r="AJ310" s="80"/>
    </row>
    <row r="311" spans="1:36" s="81" customFormat="1" hidden="1" outlineLevel="1" x14ac:dyDescent="0.2">
      <c r="A311" s="268">
        <v>2</v>
      </c>
      <c r="B311" s="274" t="s">
        <v>168</v>
      </c>
      <c r="C311" s="276" t="s">
        <v>45</v>
      </c>
      <c r="D311" s="280">
        <v>1</v>
      </c>
      <c r="E311" s="282">
        <v>75</v>
      </c>
      <c r="F311" s="280">
        <f t="shared" ref="F311" si="67">E311*D311</f>
        <v>75</v>
      </c>
      <c r="G311" s="134" t="s">
        <v>214</v>
      </c>
      <c r="H311" s="149" t="s">
        <v>45</v>
      </c>
      <c r="I311" s="152">
        <f>D311*1.1</f>
        <v>1.1000000000000001</v>
      </c>
      <c r="J311" s="155">
        <v>9</v>
      </c>
      <c r="K311" s="152">
        <f t="shared" si="66"/>
        <v>9.9</v>
      </c>
      <c r="L311" s="278">
        <f>SUM(K311:K312,F311)</f>
        <v>126.7</v>
      </c>
      <c r="M311" s="80"/>
      <c r="N311" s="80"/>
      <c r="O311" s="80"/>
      <c r="P311" s="80"/>
      <c r="Q311" s="80"/>
      <c r="R311" s="80"/>
      <c r="S311" s="80"/>
      <c r="T311" s="80"/>
      <c r="U311" s="80"/>
      <c r="V311" s="80"/>
      <c r="W311" s="80"/>
      <c r="X311" s="80"/>
      <c r="Y311" s="80"/>
      <c r="Z311" s="80"/>
      <c r="AA311" s="80"/>
      <c r="AB311" s="80"/>
      <c r="AC311" s="80"/>
      <c r="AD311" s="80"/>
      <c r="AE311" s="80"/>
      <c r="AF311" s="80"/>
      <c r="AG311" s="80"/>
      <c r="AH311" s="80"/>
      <c r="AI311" s="80"/>
      <c r="AJ311" s="80"/>
    </row>
    <row r="312" spans="1:36" s="81" customFormat="1" ht="12.75" hidden="1" outlineLevel="1" thickBot="1" x14ac:dyDescent="0.25">
      <c r="A312" s="269"/>
      <c r="B312" s="275"/>
      <c r="C312" s="277"/>
      <c r="D312" s="281"/>
      <c r="E312" s="283"/>
      <c r="F312" s="281"/>
      <c r="G312" s="136" t="s">
        <v>215</v>
      </c>
      <c r="H312" s="151" t="s">
        <v>45</v>
      </c>
      <c r="I312" s="154">
        <f>D311*1.1</f>
        <v>1.1000000000000001</v>
      </c>
      <c r="J312" s="156">
        <v>38</v>
      </c>
      <c r="K312" s="154">
        <f t="shared" si="66"/>
        <v>41.800000000000004</v>
      </c>
      <c r="L312" s="279"/>
      <c r="M312" s="80"/>
      <c r="N312" s="80"/>
      <c r="O312" s="80"/>
      <c r="P312" s="80"/>
      <c r="Q312" s="80"/>
      <c r="R312" s="80"/>
      <c r="S312" s="80"/>
      <c r="T312" s="80"/>
      <c r="U312" s="80"/>
      <c r="V312" s="80"/>
      <c r="W312" s="80"/>
      <c r="X312" s="80"/>
      <c r="Y312" s="80"/>
      <c r="Z312" s="80"/>
      <c r="AA312" s="80"/>
      <c r="AB312" s="80"/>
      <c r="AC312" s="80"/>
      <c r="AD312" s="80"/>
      <c r="AE312" s="80"/>
      <c r="AF312" s="80"/>
      <c r="AG312" s="80"/>
      <c r="AH312" s="80"/>
      <c r="AI312" s="80"/>
      <c r="AJ312" s="80"/>
    </row>
    <row r="313" spans="1:36" s="118" customFormat="1" collapsed="1" x14ac:dyDescent="0.2">
      <c r="A313" s="268">
        <v>3</v>
      </c>
      <c r="B313" s="274" t="s">
        <v>366</v>
      </c>
      <c r="C313" s="276" t="s">
        <v>45</v>
      </c>
      <c r="D313" s="280">
        <v>1</v>
      </c>
      <c r="E313" s="282">
        <v>100</v>
      </c>
      <c r="F313" s="280">
        <f t="shared" ref="F313" si="68">E313*D313</f>
        <v>100</v>
      </c>
      <c r="G313" s="134" t="s">
        <v>367</v>
      </c>
      <c r="H313" s="149" t="s">
        <v>45</v>
      </c>
      <c r="I313" s="152">
        <f>D313/2</f>
        <v>0.5</v>
      </c>
      <c r="J313" s="155">
        <v>370</v>
      </c>
      <c r="K313" s="152">
        <f t="shared" si="66"/>
        <v>185</v>
      </c>
      <c r="L313" s="278">
        <f>SUM(K313:K314,F313)</f>
        <v>326.8</v>
      </c>
    </row>
    <row r="314" spans="1:36" s="118" customFormat="1" ht="14.25" customHeight="1" thickBot="1" x14ac:dyDescent="0.25">
      <c r="A314" s="269"/>
      <c r="B314" s="275"/>
      <c r="C314" s="277"/>
      <c r="D314" s="281"/>
      <c r="E314" s="283"/>
      <c r="F314" s="281"/>
      <c r="G314" s="136" t="s">
        <v>213</v>
      </c>
      <c r="H314" s="151" t="s">
        <v>45</v>
      </c>
      <c r="I314" s="154">
        <f>D313*1.1</f>
        <v>1.1000000000000001</v>
      </c>
      <c r="J314" s="156">
        <v>38</v>
      </c>
      <c r="K314" s="154">
        <f t="shared" si="66"/>
        <v>41.800000000000004</v>
      </c>
      <c r="L314" s="279"/>
    </row>
    <row r="315" spans="1:36" s="81" customFormat="1" ht="12.75" hidden="1" outlineLevel="1" thickBot="1" x14ac:dyDescent="0.25">
      <c r="A315" s="110">
        <v>4</v>
      </c>
      <c r="B315" s="111" t="s">
        <v>169</v>
      </c>
      <c r="C315" s="142" t="s">
        <v>45</v>
      </c>
      <c r="D315" s="113">
        <v>1</v>
      </c>
      <c r="E315" s="114">
        <v>20</v>
      </c>
      <c r="F315" s="113">
        <f t="shared" si="65"/>
        <v>20</v>
      </c>
      <c r="G315" s="115" t="s">
        <v>170</v>
      </c>
      <c r="H315" s="142" t="s">
        <v>45</v>
      </c>
      <c r="I315" s="113">
        <f>D315*1.1</f>
        <v>1.1000000000000001</v>
      </c>
      <c r="J315" s="114">
        <v>10</v>
      </c>
      <c r="K315" s="113">
        <f t="shared" si="66"/>
        <v>11</v>
      </c>
      <c r="L315" s="117">
        <f t="shared" ref="L315" si="69">SUM(K315,F315)</f>
        <v>31</v>
      </c>
      <c r="M315" s="80"/>
      <c r="N315" s="80"/>
      <c r="O315" s="80"/>
      <c r="P315" s="80"/>
      <c r="Q315" s="80"/>
      <c r="R315" s="80"/>
      <c r="S315" s="80"/>
      <c r="T315" s="80"/>
      <c r="U315" s="80"/>
      <c r="V315" s="80"/>
      <c r="W315" s="80"/>
      <c r="X315" s="80"/>
      <c r="Y315" s="80"/>
      <c r="Z315" s="80"/>
      <c r="AA315" s="80"/>
      <c r="AB315" s="80"/>
      <c r="AC315" s="80"/>
      <c r="AD315" s="80"/>
      <c r="AE315" s="80"/>
      <c r="AF315" s="80"/>
      <c r="AG315" s="80"/>
      <c r="AH315" s="80"/>
      <c r="AI315" s="80"/>
      <c r="AJ315" s="80"/>
    </row>
    <row r="316" spans="1:36" s="81" customFormat="1" hidden="1" outlineLevel="1" x14ac:dyDescent="0.2">
      <c r="A316" s="252">
        <v>5</v>
      </c>
      <c r="B316" s="255" t="s">
        <v>364</v>
      </c>
      <c r="C316" s="270" t="s">
        <v>45</v>
      </c>
      <c r="D316" s="261">
        <v>1</v>
      </c>
      <c r="E316" s="265">
        <v>120</v>
      </c>
      <c r="F316" s="261">
        <f>E316*D316</f>
        <v>120</v>
      </c>
      <c r="G316" s="134" t="s">
        <v>192</v>
      </c>
      <c r="H316" s="149" t="s">
        <v>71</v>
      </c>
      <c r="I316" s="152">
        <f>D316*0.15</f>
        <v>0.15</v>
      </c>
      <c r="J316" s="135">
        <v>900</v>
      </c>
      <c r="K316" s="152">
        <f>J316*I316</f>
        <v>135</v>
      </c>
      <c r="L316" s="357">
        <f>SUM(K316:K317,F316)</f>
        <v>258</v>
      </c>
      <c r="M316" s="100"/>
      <c r="N316" s="101"/>
      <c r="O316" s="102"/>
      <c r="P316" s="102"/>
      <c r="Q316" s="102"/>
      <c r="R316" s="80"/>
      <c r="S316" s="80"/>
      <c r="T316" s="80"/>
      <c r="U316" s="80"/>
      <c r="V316" s="80"/>
      <c r="W316" s="80"/>
      <c r="X316" s="80"/>
      <c r="Y316" s="80"/>
      <c r="Z316" s="80"/>
      <c r="AA316" s="80"/>
      <c r="AB316" s="80"/>
      <c r="AC316" s="80"/>
      <c r="AD316" s="80"/>
      <c r="AE316" s="80"/>
      <c r="AF316" s="80"/>
      <c r="AG316" s="80"/>
      <c r="AH316" s="80"/>
      <c r="AI316" s="80"/>
      <c r="AJ316" s="80"/>
    </row>
    <row r="317" spans="1:36" s="81" customFormat="1" ht="12.75" hidden="1" outlineLevel="1" thickBot="1" x14ac:dyDescent="0.25">
      <c r="A317" s="253"/>
      <c r="B317" s="257"/>
      <c r="C317" s="271"/>
      <c r="D317" s="263"/>
      <c r="E317" s="267"/>
      <c r="F317" s="263"/>
      <c r="G317" s="136" t="s">
        <v>193</v>
      </c>
      <c r="H317" s="151" t="s">
        <v>42</v>
      </c>
      <c r="I317" s="154">
        <f>D316</f>
        <v>1</v>
      </c>
      <c r="J317" s="137">
        <v>3</v>
      </c>
      <c r="K317" s="154">
        <f>J317*I317</f>
        <v>3</v>
      </c>
      <c r="L317" s="359"/>
      <c r="M317" s="80"/>
      <c r="N317" s="80"/>
      <c r="O317" s="80"/>
      <c r="P317" s="80"/>
      <c r="Q317" s="80"/>
      <c r="R317" s="80"/>
      <c r="S317" s="80"/>
      <c r="T317" s="80"/>
      <c r="U317" s="80"/>
      <c r="V317" s="80"/>
      <c r="W317" s="80"/>
      <c r="X317" s="80"/>
      <c r="Y317" s="80"/>
      <c r="Z317" s="80"/>
      <c r="AA317" s="80"/>
      <c r="AB317" s="80"/>
      <c r="AC317" s="80"/>
      <c r="AD317" s="80"/>
      <c r="AE317" s="80"/>
      <c r="AF317" s="80"/>
      <c r="AG317" s="80"/>
      <c r="AH317" s="80"/>
      <c r="AI317" s="80"/>
      <c r="AJ317" s="80"/>
    </row>
    <row r="318" spans="1:36" s="81" customFormat="1" hidden="1" outlineLevel="1" x14ac:dyDescent="0.2">
      <c r="A318" s="268">
        <v>6</v>
      </c>
      <c r="B318" s="274" t="s">
        <v>171</v>
      </c>
      <c r="C318" s="276" t="s">
        <v>45</v>
      </c>
      <c r="D318" s="280">
        <v>1</v>
      </c>
      <c r="E318" s="282">
        <v>75</v>
      </c>
      <c r="F318" s="280">
        <f t="shared" ref="F318" si="70">E318*D318</f>
        <v>75</v>
      </c>
      <c r="G318" s="134" t="s">
        <v>214</v>
      </c>
      <c r="H318" s="149" t="s">
        <v>45</v>
      </c>
      <c r="I318" s="152">
        <f>D318*1.1</f>
        <v>1.1000000000000001</v>
      </c>
      <c r="J318" s="155">
        <v>9</v>
      </c>
      <c r="K318" s="152">
        <f t="shared" ref="K318:K323" si="71">I318*J318</f>
        <v>9.9</v>
      </c>
      <c r="L318" s="278">
        <f>SUM(K318:K319,F318)</f>
        <v>102.5</v>
      </c>
      <c r="M318" s="80"/>
      <c r="N318" s="80"/>
      <c r="O318" s="80"/>
      <c r="P318" s="80"/>
      <c r="Q318" s="80"/>
      <c r="R318" s="80"/>
      <c r="S318" s="80"/>
      <c r="T318" s="80"/>
      <c r="U318" s="80"/>
      <c r="V318" s="80"/>
      <c r="W318" s="80"/>
      <c r="X318" s="80"/>
      <c r="Y318" s="80"/>
      <c r="Z318" s="80"/>
      <c r="AA318" s="80"/>
      <c r="AB318" s="80"/>
      <c r="AC318" s="80"/>
      <c r="AD318" s="80"/>
      <c r="AE318" s="80"/>
      <c r="AF318" s="80"/>
      <c r="AG318" s="80"/>
      <c r="AH318" s="80"/>
      <c r="AI318" s="80"/>
      <c r="AJ318" s="80"/>
    </row>
    <row r="319" spans="1:36" s="81" customFormat="1" ht="12.75" hidden="1" outlineLevel="1" thickBot="1" x14ac:dyDescent="0.25">
      <c r="A319" s="269"/>
      <c r="B319" s="275"/>
      <c r="C319" s="277"/>
      <c r="D319" s="281"/>
      <c r="E319" s="283"/>
      <c r="F319" s="281"/>
      <c r="G319" s="136" t="s">
        <v>216</v>
      </c>
      <c r="H319" s="151" t="s">
        <v>45</v>
      </c>
      <c r="I319" s="154">
        <f>D318*1.1</f>
        <v>1.1000000000000001</v>
      </c>
      <c r="J319" s="156">
        <v>16</v>
      </c>
      <c r="K319" s="154">
        <f t="shared" si="71"/>
        <v>17.600000000000001</v>
      </c>
      <c r="L319" s="279"/>
      <c r="M319" s="80"/>
      <c r="N319" s="80"/>
      <c r="O319" s="80"/>
      <c r="P319" s="80"/>
      <c r="Q319" s="80"/>
      <c r="R319" s="80"/>
      <c r="S319" s="80"/>
      <c r="T319" s="80"/>
      <c r="U319" s="80"/>
      <c r="V319" s="80"/>
      <c r="W319" s="80"/>
      <c r="X319" s="80"/>
      <c r="Y319" s="80"/>
      <c r="Z319" s="80"/>
      <c r="AA319" s="80"/>
      <c r="AB319" s="80"/>
      <c r="AC319" s="80"/>
      <c r="AD319" s="80"/>
      <c r="AE319" s="80"/>
      <c r="AF319" s="80"/>
      <c r="AG319" s="80"/>
      <c r="AH319" s="80"/>
      <c r="AI319" s="80"/>
      <c r="AJ319" s="80"/>
    </row>
    <row r="320" spans="1:36" s="81" customFormat="1" hidden="1" outlineLevel="1" x14ac:dyDescent="0.2">
      <c r="A320" s="268">
        <v>7</v>
      </c>
      <c r="B320" s="274" t="s">
        <v>379</v>
      </c>
      <c r="C320" s="276" t="s">
        <v>45</v>
      </c>
      <c r="D320" s="280">
        <v>1</v>
      </c>
      <c r="E320" s="282">
        <v>75</v>
      </c>
      <c r="F320" s="280">
        <f t="shared" ref="F320" si="72">E320*D320</f>
        <v>75</v>
      </c>
      <c r="G320" s="134" t="s">
        <v>214</v>
      </c>
      <c r="H320" s="149" t="s">
        <v>45</v>
      </c>
      <c r="I320" s="152">
        <f>D320*1.1</f>
        <v>1.1000000000000001</v>
      </c>
      <c r="J320" s="155">
        <v>9</v>
      </c>
      <c r="K320" s="152">
        <f t="shared" si="71"/>
        <v>9.9</v>
      </c>
      <c r="L320" s="278">
        <f>SUM(K320:K321,F320)</f>
        <v>95.9</v>
      </c>
      <c r="M320" s="80"/>
      <c r="N320" s="80"/>
      <c r="O320" s="80"/>
      <c r="P320" s="80"/>
      <c r="Q320" s="80"/>
      <c r="R320" s="80"/>
      <c r="S320" s="80"/>
      <c r="T320" s="80"/>
      <c r="U320" s="80"/>
      <c r="V320" s="80"/>
      <c r="W320" s="80"/>
      <c r="X320" s="80"/>
      <c r="Y320" s="80"/>
      <c r="Z320" s="80"/>
      <c r="AA320" s="80"/>
      <c r="AB320" s="80"/>
      <c r="AC320" s="80"/>
      <c r="AD320" s="80"/>
      <c r="AE320" s="80"/>
      <c r="AF320" s="80"/>
      <c r="AG320" s="80"/>
      <c r="AH320" s="80"/>
      <c r="AI320" s="80"/>
      <c r="AJ320" s="80"/>
    </row>
    <row r="321" spans="1:36" s="81" customFormat="1" ht="12.75" hidden="1" outlineLevel="1" thickBot="1" x14ac:dyDescent="0.25">
      <c r="A321" s="269"/>
      <c r="B321" s="275"/>
      <c r="C321" s="277"/>
      <c r="D321" s="281"/>
      <c r="E321" s="283"/>
      <c r="F321" s="281"/>
      <c r="G321" s="136" t="s">
        <v>380</v>
      </c>
      <c r="H321" s="151" t="s">
        <v>45</v>
      </c>
      <c r="I321" s="154">
        <f>D320*1.1</f>
        <v>1.1000000000000001</v>
      </c>
      <c r="J321" s="156">
        <v>10</v>
      </c>
      <c r="K321" s="154">
        <f t="shared" si="71"/>
        <v>11</v>
      </c>
      <c r="L321" s="279"/>
      <c r="M321" s="80"/>
      <c r="N321" s="80"/>
      <c r="O321" s="80"/>
      <c r="P321" s="80"/>
      <c r="Q321" s="80"/>
      <c r="R321" s="80"/>
      <c r="S321" s="80"/>
      <c r="T321" s="80"/>
      <c r="U321" s="80"/>
      <c r="V321" s="80"/>
      <c r="W321" s="80"/>
      <c r="X321" s="80"/>
      <c r="Y321" s="80"/>
      <c r="Z321" s="80"/>
      <c r="AA321" s="80"/>
      <c r="AB321" s="80"/>
      <c r="AC321" s="80"/>
      <c r="AD321" s="80"/>
      <c r="AE321" s="80"/>
      <c r="AF321" s="80"/>
      <c r="AG321" s="80"/>
      <c r="AH321" s="80"/>
      <c r="AI321" s="80"/>
      <c r="AJ321" s="80"/>
    </row>
    <row r="322" spans="1:36" s="81" customFormat="1" hidden="1" outlineLevel="1" x14ac:dyDescent="0.2">
      <c r="A322" s="268">
        <v>8</v>
      </c>
      <c r="B322" s="274" t="s">
        <v>381</v>
      </c>
      <c r="C322" s="276" t="s">
        <v>45</v>
      </c>
      <c r="D322" s="280">
        <v>1</v>
      </c>
      <c r="E322" s="282">
        <v>75</v>
      </c>
      <c r="F322" s="280">
        <f t="shared" ref="F322" si="73">E322*D322</f>
        <v>75</v>
      </c>
      <c r="G322" s="134" t="s">
        <v>214</v>
      </c>
      <c r="H322" s="149" t="s">
        <v>45</v>
      </c>
      <c r="I322" s="152">
        <f>D322*1.1</f>
        <v>1.1000000000000001</v>
      </c>
      <c r="J322" s="155">
        <v>9</v>
      </c>
      <c r="K322" s="152">
        <f t="shared" si="71"/>
        <v>9.9</v>
      </c>
      <c r="L322" s="278">
        <f>SUM(K322:K323,F322)</f>
        <v>106.9</v>
      </c>
      <c r="M322" s="80"/>
      <c r="N322" s="80"/>
      <c r="O322" s="80"/>
      <c r="P322" s="80"/>
      <c r="Q322" s="80"/>
      <c r="R322" s="80"/>
      <c r="S322" s="80"/>
      <c r="T322" s="80"/>
      <c r="U322" s="80"/>
      <c r="V322" s="80"/>
      <c r="W322" s="80"/>
      <c r="X322" s="80"/>
      <c r="Y322" s="80"/>
      <c r="Z322" s="80"/>
      <c r="AA322" s="80"/>
      <c r="AB322" s="80"/>
      <c r="AC322" s="80"/>
      <c r="AD322" s="80"/>
      <c r="AE322" s="80"/>
      <c r="AF322" s="80"/>
      <c r="AG322" s="80"/>
      <c r="AH322" s="80"/>
      <c r="AI322" s="80"/>
      <c r="AJ322" s="80"/>
    </row>
    <row r="323" spans="1:36" s="81" customFormat="1" ht="12.75" hidden="1" outlineLevel="1" thickBot="1" x14ac:dyDescent="0.25">
      <c r="A323" s="269"/>
      <c r="B323" s="275"/>
      <c r="C323" s="277"/>
      <c r="D323" s="281"/>
      <c r="E323" s="283"/>
      <c r="F323" s="281"/>
      <c r="G323" s="136" t="s">
        <v>382</v>
      </c>
      <c r="H323" s="151" t="s">
        <v>45</v>
      </c>
      <c r="I323" s="154">
        <f>D322*1.1</f>
        <v>1.1000000000000001</v>
      </c>
      <c r="J323" s="156">
        <v>20</v>
      </c>
      <c r="K323" s="154">
        <f t="shared" si="71"/>
        <v>22</v>
      </c>
      <c r="L323" s="279"/>
      <c r="M323" s="80"/>
      <c r="N323" s="80"/>
      <c r="O323" s="80"/>
      <c r="P323" s="80"/>
      <c r="Q323" s="80"/>
      <c r="R323" s="80"/>
      <c r="S323" s="80"/>
      <c r="T323" s="80"/>
      <c r="U323" s="80"/>
      <c r="V323" s="80"/>
      <c r="W323" s="80"/>
      <c r="X323" s="80"/>
      <c r="Y323" s="80"/>
      <c r="Z323" s="80"/>
      <c r="AA323" s="80"/>
      <c r="AB323" s="80"/>
      <c r="AC323" s="80"/>
      <c r="AD323" s="80"/>
      <c r="AE323" s="80"/>
      <c r="AF323" s="80"/>
      <c r="AG323" s="80"/>
      <c r="AH323" s="80"/>
      <c r="AI323" s="80"/>
      <c r="AJ323" s="80"/>
    </row>
    <row r="324" spans="1:36" s="81" customFormat="1" ht="12.75" hidden="1" outlineLevel="1" thickBot="1" x14ac:dyDescent="0.25">
      <c r="A324" s="110">
        <v>9</v>
      </c>
      <c r="B324" s="111" t="s">
        <v>172</v>
      </c>
      <c r="C324" s="142" t="s">
        <v>45</v>
      </c>
      <c r="D324" s="113">
        <v>1</v>
      </c>
      <c r="E324" s="114">
        <v>110</v>
      </c>
      <c r="F324" s="113">
        <f>E324*D324</f>
        <v>110</v>
      </c>
      <c r="G324" s="115" t="s">
        <v>202</v>
      </c>
      <c r="H324" s="142" t="s">
        <v>45</v>
      </c>
      <c r="I324" s="113">
        <f t="shared" ref="I324:I325" si="74">D324*1.01</f>
        <v>1.01</v>
      </c>
      <c r="J324" s="114">
        <v>250</v>
      </c>
      <c r="K324" s="113">
        <f t="shared" ref="K324:K355" si="75">I324*J324</f>
        <v>252.5</v>
      </c>
      <c r="L324" s="117">
        <f t="shared" ref="L324:L355" si="76">SUM(K324,F324)</f>
        <v>362.5</v>
      </c>
      <c r="M324" s="80"/>
      <c r="N324" s="80"/>
      <c r="O324" s="80"/>
      <c r="P324" s="80"/>
      <c r="Q324" s="80"/>
      <c r="R324" s="80"/>
      <c r="S324" s="80"/>
      <c r="T324" s="80"/>
      <c r="U324" s="80"/>
      <c r="V324" s="80"/>
      <c r="W324" s="80"/>
      <c r="X324" s="80"/>
      <c r="Y324" s="80"/>
      <c r="Z324" s="80"/>
      <c r="AA324" s="80"/>
      <c r="AB324" s="80"/>
      <c r="AC324" s="80"/>
      <c r="AD324" s="80"/>
      <c r="AE324" s="80"/>
      <c r="AF324" s="80"/>
      <c r="AG324" s="80"/>
      <c r="AH324" s="80"/>
    </row>
    <row r="325" spans="1:36" s="81" customFormat="1" ht="12.75" hidden="1" outlineLevel="1" thickBot="1" x14ac:dyDescent="0.25">
      <c r="A325" s="110">
        <v>10</v>
      </c>
      <c r="B325" s="111" t="s">
        <v>173</v>
      </c>
      <c r="C325" s="142" t="s">
        <v>45</v>
      </c>
      <c r="D325" s="192">
        <v>1</v>
      </c>
      <c r="E325" s="143">
        <v>80</v>
      </c>
      <c r="F325" s="113">
        <f>E325*D325</f>
        <v>80</v>
      </c>
      <c r="G325" s="115" t="s">
        <v>365</v>
      </c>
      <c r="H325" s="142" t="s">
        <v>45</v>
      </c>
      <c r="I325" s="113">
        <f t="shared" si="74"/>
        <v>1.01</v>
      </c>
      <c r="J325" s="114">
        <v>50</v>
      </c>
      <c r="K325" s="113">
        <f t="shared" si="75"/>
        <v>50.5</v>
      </c>
      <c r="L325" s="117">
        <f t="shared" si="76"/>
        <v>130.5</v>
      </c>
      <c r="M325" s="80"/>
      <c r="N325" s="80"/>
      <c r="O325" s="80"/>
      <c r="P325" s="80"/>
      <c r="Q325" s="80"/>
      <c r="R325" s="80"/>
      <c r="S325" s="80"/>
      <c r="T325" s="80"/>
      <c r="U325" s="80"/>
      <c r="V325" s="80"/>
      <c r="W325" s="80"/>
      <c r="X325" s="80"/>
      <c r="Y325" s="80"/>
      <c r="Z325" s="80"/>
      <c r="AA325" s="80"/>
      <c r="AB325" s="80"/>
      <c r="AC325" s="80"/>
      <c r="AD325" s="80"/>
      <c r="AE325" s="80"/>
      <c r="AF325" s="80"/>
      <c r="AG325" s="80"/>
      <c r="AH325" s="80"/>
      <c r="AI325" s="80"/>
      <c r="AJ325" s="80"/>
    </row>
    <row r="326" spans="1:36" s="103" customFormat="1" ht="12.75" hidden="1" outlineLevel="1" thickBot="1" x14ac:dyDescent="0.25">
      <c r="A326" s="110">
        <v>11</v>
      </c>
      <c r="B326" s="111" t="s">
        <v>174</v>
      </c>
      <c r="C326" s="142" t="s">
        <v>71</v>
      </c>
      <c r="D326" s="192">
        <v>1</v>
      </c>
      <c r="E326" s="143">
        <v>250</v>
      </c>
      <c r="F326" s="113">
        <f t="shared" si="65"/>
        <v>250</v>
      </c>
      <c r="G326" s="115" t="s">
        <v>175</v>
      </c>
      <c r="H326" s="142" t="s">
        <v>71</v>
      </c>
      <c r="I326" s="113">
        <f>D326*1</f>
        <v>1</v>
      </c>
      <c r="J326" s="114">
        <v>200</v>
      </c>
      <c r="K326" s="113">
        <f t="shared" si="75"/>
        <v>200</v>
      </c>
      <c r="L326" s="117">
        <f t="shared" si="76"/>
        <v>450</v>
      </c>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row>
    <row r="327" spans="1:36" s="103" customFormat="1" ht="12.75" hidden="1" outlineLevel="1" thickBot="1" x14ac:dyDescent="0.25">
      <c r="A327" s="110">
        <v>12</v>
      </c>
      <c r="B327" s="111" t="s">
        <v>183</v>
      </c>
      <c r="C327" s="142" t="s">
        <v>71</v>
      </c>
      <c r="D327" s="192">
        <v>1</v>
      </c>
      <c r="E327" s="143">
        <v>50</v>
      </c>
      <c r="F327" s="113">
        <f>E327*D327</f>
        <v>50</v>
      </c>
      <c r="G327" s="115" t="s">
        <v>184</v>
      </c>
      <c r="H327" s="142" t="s">
        <v>71</v>
      </c>
      <c r="I327" s="113">
        <f>D327*1</f>
        <v>1</v>
      </c>
      <c r="J327" s="114">
        <v>12</v>
      </c>
      <c r="K327" s="113">
        <f>I327*J327</f>
        <v>12</v>
      </c>
      <c r="L327" s="117">
        <f>SUM(K327,F327)</f>
        <v>62</v>
      </c>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row>
    <row r="328" spans="1:36" s="103" customFormat="1" ht="24.75" hidden="1" outlineLevel="1" thickBot="1" x14ac:dyDescent="0.25">
      <c r="A328" s="110">
        <v>13</v>
      </c>
      <c r="B328" s="111" t="s">
        <v>176</v>
      </c>
      <c r="C328" s="142" t="s">
        <v>71</v>
      </c>
      <c r="D328" s="192">
        <v>1</v>
      </c>
      <c r="E328" s="143">
        <v>250</v>
      </c>
      <c r="F328" s="113">
        <f t="shared" si="65"/>
        <v>250</v>
      </c>
      <c r="G328" s="115" t="s">
        <v>177</v>
      </c>
      <c r="H328" s="142" t="s">
        <v>71</v>
      </c>
      <c r="I328" s="113">
        <f t="shared" ref="I328:I355" si="77">D328*1</f>
        <v>1</v>
      </c>
      <c r="J328" s="114">
        <v>350</v>
      </c>
      <c r="K328" s="113">
        <f t="shared" si="75"/>
        <v>350</v>
      </c>
      <c r="L328" s="117">
        <f t="shared" si="76"/>
        <v>600</v>
      </c>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row>
    <row r="329" spans="1:36" s="103" customFormat="1" ht="24.75" hidden="1" outlineLevel="1" thickBot="1" x14ac:dyDescent="0.25">
      <c r="A329" s="110">
        <v>14</v>
      </c>
      <c r="B329" s="111" t="s">
        <v>178</v>
      </c>
      <c r="C329" s="142" t="s">
        <v>71</v>
      </c>
      <c r="D329" s="192">
        <v>1</v>
      </c>
      <c r="E329" s="143">
        <v>250</v>
      </c>
      <c r="F329" s="113">
        <f t="shared" si="65"/>
        <v>250</v>
      </c>
      <c r="G329" s="115" t="s">
        <v>177</v>
      </c>
      <c r="H329" s="142" t="s">
        <v>71</v>
      </c>
      <c r="I329" s="113">
        <f t="shared" si="77"/>
        <v>1</v>
      </c>
      <c r="J329" s="114">
        <v>420</v>
      </c>
      <c r="K329" s="113">
        <f t="shared" si="75"/>
        <v>420</v>
      </c>
      <c r="L329" s="117">
        <f t="shared" si="76"/>
        <v>670</v>
      </c>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row>
    <row r="330" spans="1:36" s="103" customFormat="1" ht="24.75" hidden="1" outlineLevel="1" thickBot="1" x14ac:dyDescent="0.25">
      <c r="A330" s="110">
        <v>15</v>
      </c>
      <c r="B330" s="111" t="s">
        <v>200</v>
      </c>
      <c r="C330" s="142" t="s">
        <v>71</v>
      </c>
      <c r="D330" s="192">
        <v>1</v>
      </c>
      <c r="E330" s="143">
        <v>250</v>
      </c>
      <c r="F330" s="113">
        <f t="shared" ref="F330" si="78">E330*D330</f>
        <v>250</v>
      </c>
      <c r="G330" s="115" t="s">
        <v>201</v>
      </c>
      <c r="H330" s="142" t="s">
        <v>71</v>
      </c>
      <c r="I330" s="113">
        <f>D330*1</f>
        <v>1</v>
      </c>
      <c r="J330" s="114">
        <v>350</v>
      </c>
      <c r="K330" s="113">
        <f t="shared" ref="K330" si="79">I330*J330</f>
        <v>350</v>
      </c>
      <c r="L330" s="117">
        <f>SUM(K330,F330)</f>
        <v>600</v>
      </c>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row>
    <row r="331" spans="1:36" s="103" customFormat="1" ht="24.75" hidden="1" outlineLevel="1" thickBot="1" x14ac:dyDescent="0.25">
      <c r="A331" s="110">
        <v>16</v>
      </c>
      <c r="B331" s="111" t="s">
        <v>199</v>
      </c>
      <c r="C331" s="142" t="s">
        <v>71</v>
      </c>
      <c r="D331" s="192">
        <v>1</v>
      </c>
      <c r="E331" s="143">
        <v>250</v>
      </c>
      <c r="F331" s="113">
        <f t="shared" si="65"/>
        <v>250</v>
      </c>
      <c r="G331" s="115" t="s">
        <v>179</v>
      </c>
      <c r="H331" s="142" t="s">
        <v>71</v>
      </c>
      <c r="I331" s="113">
        <f t="shared" si="77"/>
        <v>1</v>
      </c>
      <c r="J331" s="114">
        <v>350</v>
      </c>
      <c r="K331" s="113">
        <f t="shared" si="75"/>
        <v>350</v>
      </c>
      <c r="L331" s="117">
        <f t="shared" si="76"/>
        <v>600</v>
      </c>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row>
    <row r="332" spans="1:36" s="103" customFormat="1" ht="12.75" hidden="1" outlineLevel="1" thickBot="1" x14ac:dyDescent="0.25">
      <c r="A332" s="110">
        <v>17</v>
      </c>
      <c r="B332" s="111" t="s">
        <v>180</v>
      </c>
      <c r="C332" s="142" t="s">
        <v>71</v>
      </c>
      <c r="D332" s="192">
        <v>1</v>
      </c>
      <c r="E332" s="143">
        <v>350</v>
      </c>
      <c r="F332" s="113">
        <f t="shared" si="65"/>
        <v>350</v>
      </c>
      <c r="G332" s="115" t="s">
        <v>181</v>
      </c>
      <c r="H332" s="142" t="s">
        <v>71</v>
      </c>
      <c r="I332" s="113">
        <f t="shared" si="77"/>
        <v>1</v>
      </c>
      <c r="J332" s="114">
        <v>420</v>
      </c>
      <c r="K332" s="113">
        <f t="shared" si="75"/>
        <v>420</v>
      </c>
      <c r="L332" s="117">
        <f t="shared" si="76"/>
        <v>770</v>
      </c>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row>
    <row r="333" spans="1:36" s="103" customFormat="1" ht="12.75" hidden="1" outlineLevel="1" thickBot="1" x14ac:dyDescent="0.25">
      <c r="A333" s="110">
        <v>18</v>
      </c>
      <c r="B333" s="111" t="s">
        <v>182</v>
      </c>
      <c r="C333" s="142" t="s">
        <v>71</v>
      </c>
      <c r="D333" s="192">
        <v>1</v>
      </c>
      <c r="E333" s="143">
        <v>350</v>
      </c>
      <c r="F333" s="113">
        <f t="shared" ref="F333" si="80">E333*D333</f>
        <v>350</v>
      </c>
      <c r="G333" s="115" t="s">
        <v>368</v>
      </c>
      <c r="H333" s="142" t="s">
        <v>71</v>
      </c>
      <c r="I333" s="113">
        <f t="shared" ref="I333" si="81">D333*1</f>
        <v>1</v>
      </c>
      <c r="J333" s="114">
        <v>380</v>
      </c>
      <c r="K333" s="113">
        <f t="shared" ref="K333" si="82">I333*J333</f>
        <v>380</v>
      </c>
      <c r="L333" s="117">
        <f t="shared" ref="L333" si="83">SUM(K333,F333)</f>
        <v>730</v>
      </c>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row>
    <row r="334" spans="1:36" s="103" customFormat="1" ht="12.75" hidden="1" outlineLevel="1" thickBot="1" x14ac:dyDescent="0.25">
      <c r="A334" s="110">
        <v>19</v>
      </c>
      <c r="B334" s="111" t="s">
        <v>383</v>
      </c>
      <c r="C334" s="142" t="s">
        <v>71</v>
      </c>
      <c r="D334" s="192">
        <v>1</v>
      </c>
      <c r="E334" s="143">
        <v>350</v>
      </c>
      <c r="F334" s="113">
        <f t="shared" si="65"/>
        <v>350</v>
      </c>
      <c r="G334" s="115" t="s">
        <v>384</v>
      </c>
      <c r="H334" s="142" t="s">
        <v>71</v>
      </c>
      <c r="I334" s="113">
        <f t="shared" si="77"/>
        <v>1</v>
      </c>
      <c r="J334" s="114">
        <v>380</v>
      </c>
      <c r="K334" s="113">
        <f t="shared" si="75"/>
        <v>380</v>
      </c>
      <c r="L334" s="117">
        <f t="shared" si="76"/>
        <v>730</v>
      </c>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row>
    <row r="335" spans="1:36" s="81" customFormat="1" ht="24.75" hidden="1" outlineLevel="1" thickBot="1" x14ac:dyDescent="0.25">
      <c r="A335" s="110">
        <v>20</v>
      </c>
      <c r="B335" s="111" t="s">
        <v>185</v>
      </c>
      <c r="C335" s="142" t="s">
        <v>71</v>
      </c>
      <c r="D335" s="113">
        <v>1</v>
      </c>
      <c r="E335" s="114">
        <v>1500</v>
      </c>
      <c r="F335" s="113">
        <f t="shared" ref="F335" si="84">E335*D335</f>
        <v>1500</v>
      </c>
      <c r="G335" s="115" t="s">
        <v>377</v>
      </c>
      <c r="H335" s="142" t="s">
        <v>71</v>
      </c>
      <c r="I335" s="113">
        <f t="shared" ref="I335" si="85">D335*1</f>
        <v>1</v>
      </c>
      <c r="J335" s="114">
        <v>2200</v>
      </c>
      <c r="K335" s="113">
        <f t="shared" ref="K335" si="86">I335*J335</f>
        <v>2200</v>
      </c>
      <c r="L335" s="117">
        <f t="shared" ref="L335" si="87">SUM(K335,F335)</f>
        <v>3700</v>
      </c>
      <c r="M335" s="80"/>
      <c r="N335" s="80"/>
      <c r="O335" s="80"/>
      <c r="P335" s="80"/>
      <c r="Q335" s="80"/>
      <c r="R335" s="80"/>
      <c r="S335" s="80"/>
      <c r="T335" s="80"/>
      <c r="U335" s="80"/>
      <c r="V335" s="80"/>
      <c r="W335" s="80"/>
      <c r="X335" s="80"/>
      <c r="Y335" s="80"/>
      <c r="Z335" s="80"/>
      <c r="AA335" s="80"/>
      <c r="AB335" s="80"/>
      <c r="AC335" s="80"/>
      <c r="AD335" s="80"/>
      <c r="AE335" s="80"/>
      <c r="AF335" s="80"/>
      <c r="AG335" s="80"/>
      <c r="AH335" s="80"/>
      <c r="AI335" s="80"/>
      <c r="AJ335" s="80"/>
    </row>
    <row r="336" spans="1:36" s="81" customFormat="1" ht="12.75" hidden="1" outlineLevel="1" thickBot="1" x14ac:dyDescent="0.25">
      <c r="A336" s="110">
        <v>21</v>
      </c>
      <c r="B336" s="111" t="s">
        <v>376</v>
      </c>
      <c r="C336" s="142" t="s">
        <v>71</v>
      </c>
      <c r="D336" s="113">
        <v>1</v>
      </c>
      <c r="E336" s="114">
        <v>1200</v>
      </c>
      <c r="F336" s="113">
        <f t="shared" si="65"/>
        <v>1200</v>
      </c>
      <c r="G336" s="115" t="s">
        <v>378</v>
      </c>
      <c r="H336" s="142" t="s">
        <v>71</v>
      </c>
      <c r="I336" s="113">
        <f t="shared" si="77"/>
        <v>1</v>
      </c>
      <c r="J336" s="114">
        <v>1200</v>
      </c>
      <c r="K336" s="113">
        <f t="shared" si="75"/>
        <v>1200</v>
      </c>
      <c r="L336" s="117">
        <f t="shared" si="76"/>
        <v>2400</v>
      </c>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row>
    <row r="337" spans="1:36" s="81" customFormat="1" ht="24.75" hidden="1" outlineLevel="1" thickBot="1" x14ac:dyDescent="0.25">
      <c r="A337" s="110">
        <v>22</v>
      </c>
      <c r="B337" s="111" t="s">
        <v>196</v>
      </c>
      <c r="C337" s="142" t="s">
        <v>71</v>
      </c>
      <c r="D337" s="113">
        <v>1</v>
      </c>
      <c r="E337" s="114">
        <v>500</v>
      </c>
      <c r="F337" s="113">
        <f t="shared" ref="F337" si="88">E337*D337</f>
        <v>500</v>
      </c>
      <c r="G337" s="115" t="s">
        <v>195</v>
      </c>
      <c r="H337" s="142" t="s">
        <v>71</v>
      </c>
      <c r="I337" s="113">
        <f t="shared" si="77"/>
        <v>1</v>
      </c>
      <c r="J337" s="114">
        <v>400</v>
      </c>
      <c r="K337" s="113">
        <f t="shared" ref="K337" si="89">I337*J337</f>
        <v>400</v>
      </c>
      <c r="L337" s="117">
        <f t="shared" si="76"/>
        <v>900</v>
      </c>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row>
    <row r="338" spans="1:36" s="81" customFormat="1" ht="24.75" hidden="1" outlineLevel="1" thickBot="1" x14ac:dyDescent="0.25">
      <c r="A338" s="110">
        <v>23</v>
      </c>
      <c r="B338" s="111" t="s">
        <v>194</v>
      </c>
      <c r="C338" s="142" t="s">
        <v>71</v>
      </c>
      <c r="D338" s="113">
        <v>1</v>
      </c>
      <c r="E338" s="114">
        <v>300</v>
      </c>
      <c r="F338" s="113">
        <f t="shared" ref="F338" si="90">E338*D338</f>
        <v>300</v>
      </c>
      <c r="G338" s="115" t="s">
        <v>197</v>
      </c>
      <c r="H338" s="142" t="s">
        <v>71</v>
      </c>
      <c r="I338" s="113">
        <f t="shared" si="77"/>
        <v>1</v>
      </c>
      <c r="J338" s="114">
        <v>250</v>
      </c>
      <c r="K338" s="113">
        <f t="shared" ref="K338" si="91">I338*J338</f>
        <v>250</v>
      </c>
      <c r="L338" s="117">
        <f t="shared" si="76"/>
        <v>550</v>
      </c>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row>
    <row r="339" spans="1:36" s="81" customFormat="1" ht="24.75" hidden="1" outlineLevel="1" thickBot="1" x14ac:dyDescent="0.25">
      <c r="A339" s="110">
        <v>24</v>
      </c>
      <c r="B339" s="111" t="s">
        <v>370</v>
      </c>
      <c r="C339" s="142" t="s">
        <v>71</v>
      </c>
      <c r="D339" s="113">
        <v>1</v>
      </c>
      <c r="E339" s="114">
        <v>400</v>
      </c>
      <c r="F339" s="113">
        <f t="shared" ref="F339" si="92">E339*D339</f>
        <v>400</v>
      </c>
      <c r="G339" s="115" t="s">
        <v>369</v>
      </c>
      <c r="H339" s="142" t="s">
        <v>71</v>
      </c>
      <c r="I339" s="113">
        <f t="shared" si="77"/>
        <v>1</v>
      </c>
      <c r="J339" s="114">
        <v>1800</v>
      </c>
      <c r="K339" s="113">
        <f t="shared" ref="K339" si="93">I339*J339</f>
        <v>1800</v>
      </c>
      <c r="L339" s="117">
        <f t="shared" si="76"/>
        <v>2200</v>
      </c>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row>
    <row r="340" spans="1:36" s="81" customFormat="1" ht="24.75" hidden="1" outlineLevel="1" thickBot="1" x14ac:dyDescent="0.25">
      <c r="A340" s="110">
        <v>25</v>
      </c>
      <c r="B340" s="111" t="s">
        <v>371</v>
      </c>
      <c r="C340" s="142" t="s">
        <v>71</v>
      </c>
      <c r="D340" s="113">
        <v>1</v>
      </c>
      <c r="E340" s="114">
        <v>600</v>
      </c>
      <c r="F340" s="113">
        <f t="shared" ref="F340:F343" si="94">E340*D340</f>
        <v>600</v>
      </c>
      <c r="G340" s="115" t="s">
        <v>372</v>
      </c>
      <c r="H340" s="142" t="s">
        <v>71</v>
      </c>
      <c r="I340" s="113">
        <f t="shared" ref="I340:I343" si="95">D340*1</f>
        <v>1</v>
      </c>
      <c r="J340" s="114">
        <v>2800</v>
      </c>
      <c r="K340" s="113">
        <f t="shared" ref="K340:K343" si="96">I340*J340</f>
        <v>2800</v>
      </c>
      <c r="L340" s="117">
        <f t="shared" ref="L340:L343" si="97">SUM(K340,F340)</f>
        <v>3400</v>
      </c>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row>
    <row r="341" spans="1:36" s="118" customFormat="1" ht="24.75" collapsed="1" thickBot="1" x14ac:dyDescent="0.25">
      <c r="A341" s="110">
        <v>26</v>
      </c>
      <c r="B341" s="111" t="s">
        <v>390</v>
      </c>
      <c r="C341" s="142" t="s">
        <v>71</v>
      </c>
      <c r="D341" s="113">
        <v>1</v>
      </c>
      <c r="E341" s="114">
        <v>700</v>
      </c>
      <c r="F341" s="113">
        <f t="shared" ref="F341" si="98">E341*D341</f>
        <v>700</v>
      </c>
      <c r="G341" s="115" t="s">
        <v>391</v>
      </c>
      <c r="H341" s="142" t="s">
        <v>71</v>
      </c>
      <c r="I341" s="113">
        <f t="shared" ref="I341" si="99">D341*1</f>
        <v>1</v>
      </c>
      <c r="J341" s="114">
        <v>1500</v>
      </c>
      <c r="K341" s="113">
        <f t="shared" ref="K341" si="100">I341*J341</f>
        <v>1500</v>
      </c>
      <c r="L341" s="117">
        <f t="shared" ref="L341" si="101">SUM(K341,F341)</f>
        <v>2200</v>
      </c>
    </row>
    <row r="342" spans="1:36" s="118" customFormat="1" ht="24.75" thickBot="1" x14ac:dyDescent="0.25">
      <c r="A342" s="110">
        <v>27</v>
      </c>
      <c r="B342" s="111" t="s">
        <v>392</v>
      </c>
      <c r="C342" s="142" t="s">
        <v>71</v>
      </c>
      <c r="D342" s="113">
        <v>1</v>
      </c>
      <c r="E342" s="114">
        <v>700</v>
      </c>
      <c r="F342" s="113">
        <f t="shared" si="94"/>
        <v>700</v>
      </c>
      <c r="G342" s="115" t="s">
        <v>393</v>
      </c>
      <c r="H342" s="142" t="s">
        <v>71</v>
      </c>
      <c r="I342" s="113">
        <f t="shared" si="95"/>
        <v>1</v>
      </c>
      <c r="J342" s="114">
        <v>1000</v>
      </c>
      <c r="K342" s="113">
        <f t="shared" si="96"/>
        <v>1000</v>
      </c>
      <c r="L342" s="117">
        <f t="shared" si="97"/>
        <v>1700</v>
      </c>
    </row>
    <row r="343" spans="1:36" s="81" customFormat="1" ht="24.75" hidden="1" outlineLevel="1" thickBot="1" x14ac:dyDescent="0.25">
      <c r="A343" s="110">
        <v>28</v>
      </c>
      <c r="B343" s="111" t="s">
        <v>373</v>
      </c>
      <c r="C343" s="142" t="s">
        <v>71</v>
      </c>
      <c r="D343" s="113">
        <v>1</v>
      </c>
      <c r="E343" s="114">
        <v>800</v>
      </c>
      <c r="F343" s="113">
        <f t="shared" si="94"/>
        <v>800</v>
      </c>
      <c r="G343" s="115" t="s">
        <v>198</v>
      </c>
      <c r="H343" s="142" t="s">
        <v>71</v>
      </c>
      <c r="I343" s="113">
        <f t="shared" si="95"/>
        <v>1</v>
      </c>
      <c r="J343" s="114">
        <v>1800</v>
      </c>
      <c r="K343" s="113">
        <f t="shared" si="96"/>
        <v>1800</v>
      </c>
      <c r="L343" s="117">
        <f t="shared" si="97"/>
        <v>2600</v>
      </c>
      <c r="M343" s="80"/>
      <c r="N343" s="80"/>
      <c r="O343" s="80"/>
      <c r="P343" s="80"/>
      <c r="Q343" s="80"/>
      <c r="R343" s="80"/>
      <c r="S343" s="80"/>
      <c r="T343" s="80"/>
      <c r="U343" s="80"/>
      <c r="V343" s="80"/>
      <c r="W343" s="80"/>
      <c r="X343" s="80"/>
      <c r="Y343" s="80"/>
      <c r="Z343" s="80"/>
      <c r="AA343" s="80"/>
      <c r="AB343" s="80"/>
      <c r="AC343" s="80"/>
      <c r="AD343" s="80"/>
      <c r="AE343" s="80"/>
      <c r="AF343" s="80"/>
      <c r="AG343" s="80"/>
      <c r="AH343" s="80"/>
      <c r="AI343" s="80"/>
      <c r="AJ343" s="80"/>
    </row>
    <row r="344" spans="1:36" s="81" customFormat="1" ht="24.75" hidden="1" outlineLevel="1" thickBot="1" x14ac:dyDescent="0.25">
      <c r="A344" s="110">
        <v>29</v>
      </c>
      <c r="B344" s="111" t="s">
        <v>212</v>
      </c>
      <c r="C344" s="142" t="s">
        <v>71</v>
      </c>
      <c r="D344" s="113">
        <v>1</v>
      </c>
      <c r="E344" s="114">
        <v>1300</v>
      </c>
      <c r="F344" s="113">
        <f t="shared" ref="F344" si="102">E344*D344</f>
        <v>1300</v>
      </c>
      <c r="G344" s="115" t="s">
        <v>198</v>
      </c>
      <c r="H344" s="142" t="s">
        <v>71</v>
      </c>
      <c r="I344" s="113">
        <f t="shared" si="77"/>
        <v>1</v>
      </c>
      <c r="J344" s="114">
        <v>3200</v>
      </c>
      <c r="K344" s="113">
        <f t="shared" ref="K344" si="103">I344*J344</f>
        <v>3200</v>
      </c>
      <c r="L344" s="117">
        <f t="shared" si="76"/>
        <v>4500</v>
      </c>
      <c r="M344" s="80"/>
      <c r="N344" s="80"/>
      <c r="O344" s="80"/>
      <c r="P344" s="80"/>
      <c r="Q344" s="80"/>
      <c r="R344" s="80"/>
      <c r="S344" s="80"/>
      <c r="T344" s="80"/>
      <c r="U344" s="80"/>
      <c r="V344" s="80"/>
      <c r="W344" s="80"/>
      <c r="X344" s="80"/>
      <c r="Y344" s="80"/>
      <c r="Z344" s="80"/>
      <c r="AA344" s="80"/>
      <c r="AB344" s="80"/>
      <c r="AC344" s="80"/>
      <c r="AD344" s="80"/>
      <c r="AE344" s="80"/>
      <c r="AF344" s="80"/>
      <c r="AG344" s="80"/>
      <c r="AH344" s="80"/>
      <c r="AI344" s="80"/>
      <c r="AJ344" s="80"/>
    </row>
    <row r="345" spans="1:36" s="81" customFormat="1" ht="24.75" hidden="1" outlineLevel="1" thickBot="1" x14ac:dyDescent="0.25">
      <c r="A345" s="110">
        <v>30</v>
      </c>
      <c r="B345" s="111" t="s">
        <v>186</v>
      </c>
      <c r="C345" s="142" t="s">
        <v>71</v>
      </c>
      <c r="D345" s="113">
        <v>1</v>
      </c>
      <c r="E345" s="114">
        <v>300</v>
      </c>
      <c r="F345" s="113">
        <f>E345*D345</f>
        <v>300</v>
      </c>
      <c r="G345" s="111" t="s">
        <v>374</v>
      </c>
      <c r="H345" s="112" t="s">
        <v>71</v>
      </c>
      <c r="I345" s="113">
        <f t="shared" si="77"/>
        <v>1</v>
      </c>
      <c r="J345" s="114">
        <v>150</v>
      </c>
      <c r="K345" s="113">
        <f t="shared" si="75"/>
        <v>150</v>
      </c>
      <c r="L345" s="117">
        <f t="shared" si="76"/>
        <v>450</v>
      </c>
      <c r="M345" s="80"/>
      <c r="N345" s="80"/>
      <c r="O345" s="80"/>
      <c r="P345" s="80"/>
      <c r="Q345" s="80"/>
      <c r="R345" s="80"/>
      <c r="S345" s="80"/>
      <c r="T345" s="80"/>
      <c r="U345" s="80"/>
      <c r="V345" s="80"/>
      <c r="W345" s="80"/>
      <c r="X345" s="80"/>
      <c r="Y345" s="80"/>
      <c r="Z345" s="80"/>
      <c r="AA345" s="80"/>
      <c r="AB345" s="80"/>
      <c r="AC345" s="80"/>
      <c r="AD345" s="80"/>
      <c r="AE345" s="80"/>
      <c r="AF345" s="80"/>
      <c r="AG345" s="80"/>
      <c r="AH345" s="80"/>
      <c r="AI345" s="80"/>
      <c r="AJ345" s="80"/>
    </row>
    <row r="346" spans="1:36" s="118" customFormat="1" ht="14.25" customHeight="1" collapsed="1" x14ac:dyDescent="0.2">
      <c r="A346" s="268">
        <v>31</v>
      </c>
      <c r="B346" s="274" t="s">
        <v>389</v>
      </c>
      <c r="C346" s="276" t="s">
        <v>45</v>
      </c>
      <c r="D346" s="388">
        <v>1</v>
      </c>
      <c r="E346" s="390">
        <v>250</v>
      </c>
      <c r="F346" s="280">
        <f t="shared" ref="F346" si="104">E346*D346</f>
        <v>250</v>
      </c>
      <c r="G346" s="174" t="s">
        <v>385</v>
      </c>
      <c r="H346" s="176" t="s">
        <v>386</v>
      </c>
      <c r="I346" s="152">
        <f>D346*1</f>
        <v>1</v>
      </c>
      <c r="J346" s="155">
        <v>250</v>
      </c>
      <c r="K346" s="152">
        <f>I346*J346</f>
        <v>250</v>
      </c>
      <c r="L346" s="392">
        <f>SUM(K346:K347,F346)</f>
        <v>740</v>
      </c>
    </row>
    <row r="347" spans="1:36" s="118" customFormat="1" ht="15" customHeight="1" thickBot="1" x14ac:dyDescent="0.25">
      <c r="A347" s="385"/>
      <c r="B347" s="386"/>
      <c r="C347" s="387"/>
      <c r="D347" s="389"/>
      <c r="E347" s="391"/>
      <c r="F347" s="281"/>
      <c r="G347" s="175" t="s">
        <v>387</v>
      </c>
      <c r="H347" s="177" t="s">
        <v>388</v>
      </c>
      <c r="I347" s="154">
        <v>0.2</v>
      </c>
      <c r="J347" s="156">
        <v>1200</v>
      </c>
      <c r="K347" s="154">
        <f t="shared" si="75"/>
        <v>240</v>
      </c>
      <c r="L347" s="393"/>
    </row>
    <row r="348" spans="1:36" s="118" customFormat="1" ht="14.25" customHeight="1" x14ac:dyDescent="0.2">
      <c r="A348" s="268">
        <v>32</v>
      </c>
      <c r="B348" s="274" t="s">
        <v>394</v>
      </c>
      <c r="C348" s="276" t="s">
        <v>71</v>
      </c>
      <c r="D348" s="388">
        <v>1</v>
      </c>
      <c r="E348" s="390">
        <v>600</v>
      </c>
      <c r="F348" s="280">
        <f t="shared" ref="F348" si="105">E348*D348</f>
        <v>600</v>
      </c>
      <c r="G348" s="174" t="s">
        <v>395</v>
      </c>
      <c r="H348" s="176" t="s">
        <v>386</v>
      </c>
      <c r="I348" s="152">
        <f>D348*1</f>
        <v>1</v>
      </c>
      <c r="J348" s="155">
        <v>5000</v>
      </c>
      <c r="K348" s="152">
        <f>I348*J348</f>
        <v>5000</v>
      </c>
      <c r="L348" s="392">
        <f>SUM(K348:K349,F348)</f>
        <v>5720</v>
      </c>
    </row>
    <row r="349" spans="1:36" s="118" customFormat="1" ht="15" customHeight="1" thickBot="1" x14ac:dyDescent="0.25">
      <c r="A349" s="385"/>
      <c r="B349" s="386"/>
      <c r="C349" s="387"/>
      <c r="D349" s="389"/>
      <c r="E349" s="391"/>
      <c r="F349" s="281"/>
      <c r="G349" s="175" t="s">
        <v>396</v>
      </c>
      <c r="H349" s="177" t="s">
        <v>388</v>
      </c>
      <c r="I349" s="154">
        <f>D348</f>
        <v>1</v>
      </c>
      <c r="J349" s="156">
        <v>120</v>
      </c>
      <c r="K349" s="154">
        <f t="shared" ref="K349" si="106">I349*J349</f>
        <v>120</v>
      </c>
      <c r="L349" s="393"/>
    </row>
    <row r="350" spans="1:36" s="81" customFormat="1" ht="24.75" hidden="1" outlineLevel="1" thickBot="1" x14ac:dyDescent="0.25">
      <c r="A350" s="110">
        <v>33</v>
      </c>
      <c r="B350" s="111" t="s">
        <v>187</v>
      </c>
      <c r="C350" s="142" t="s">
        <v>71</v>
      </c>
      <c r="D350" s="113">
        <v>1</v>
      </c>
      <c r="E350" s="114">
        <v>500</v>
      </c>
      <c r="F350" s="113">
        <f>E350*D350</f>
        <v>500</v>
      </c>
      <c r="G350" s="111" t="s">
        <v>203</v>
      </c>
      <c r="H350" s="112" t="s">
        <v>71</v>
      </c>
      <c r="I350" s="113">
        <f t="shared" si="77"/>
        <v>1</v>
      </c>
      <c r="J350" s="114">
        <v>750</v>
      </c>
      <c r="K350" s="113">
        <f t="shared" si="75"/>
        <v>750</v>
      </c>
      <c r="L350" s="117">
        <f t="shared" si="76"/>
        <v>1250</v>
      </c>
      <c r="M350" s="80"/>
      <c r="N350" s="80"/>
      <c r="O350" s="80"/>
      <c r="P350" s="80"/>
      <c r="Q350" s="80"/>
      <c r="R350" s="80"/>
      <c r="S350" s="80"/>
      <c r="T350" s="80"/>
      <c r="U350" s="80"/>
      <c r="V350" s="80"/>
      <c r="W350" s="80"/>
      <c r="X350" s="80"/>
      <c r="Y350" s="80"/>
      <c r="Z350" s="80"/>
      <c r="AA350" s="80"/>
      <c r="AB350" s="80"/>
      <c r="AC350" s="80"/>
      <c r="AD350" s="80"/>
      <c r="AE350" s="80"/>
      <c r="AF350" s="80"/>
      <c r="AG350" s="80"/>
      <c r="AH350" s="80"/>
      <c r="AI350" s="80"/>
      <c r="AJ350" s="80"/>
    </row>
    <row r="351" spans="1:36" s="81" customFormat="1" ht="24.75" hidden="1" outlineLevel="1" thickBot="1" x14ac:dyDescent="0.25">
      <c r="A351" s="110">
        <v>34</v>
      </c>
      <c r="B351" s="111" t="s">
        <v>188</v>
      </c>
      <c r="C351" s="142" t="s">
        <v>71</v>
      </c>
      <c r="D351" s="113">
        <v>1</v>
      </c>
      <c r="E351" s="114">
        <v>600</v>
      </c>
      <c r="F351" s="113">
        <f>E351*D351</f>
        <v>600</v>
      </c>
      <c r="G351" s="111" t="s">
        <v>189</v>
      </c>
      <c r="H351" s="112" t="s">
        <v>71</v>
      </c>
      <c r="I351" s="113">
        <f t="shared" ref="I351" si="107">D351*1</f>
        <v>1</v>
      </c>
      <c r="J351" s="114">
        <v>1600</v>
      </c>
      <c r="K351" s="113">
        <f t="shared" ref="K351" si="108">I351*J351</f>
        <v>1600</v>
      </c>
      <c r="L351" s="117">
        <f t="shared" ref="L351" si="109">SUM(K351,F351)</f>
        <v>2200</v>
      </c>
      <c r="M351" s="80"/>
      <c r="N351" s="80"/>
      <c r="O351" s="80"/>
      <c r="P351" s="80"/>
      <c r="Q351" s="80"/>
      <c r="R351" s="80"/>
      <c r="S351" s="80"/>
      <c r="T351" s="80"/>
      <c r="U351" s="80"/>
      <c r="V351" s="80"/>
      <c r="W351" s="80"/>
      <c r="X351" s="80"/>
      <c r="Y351" s="80"/>
      <c r="Z351" s="80"/>
      <c r="AA351" s="80"/>
      <c r="AB351" s="80"/>
      <c r="AC351" s="80"/>
      <c r="AD351" s="80"/>
      <c r="AE351" s="80"/>
      <c r="AF351" s="80"/>
      <c r="AG351" s="80"/>
      <c r="AH351" s="80"/>
      <c r="AI351" s="80"/>
      <c r="AJ351" s="80"/>
    </row>
    <row r="352" spans="1:36" s="81" customFormat="1" ht="12.75" hidden="1" outlineLevel="1" thickBot="1" x14ac:dyDescent="0.25">
      <c r="A352" s="110">
        <v>35</v>
      </c>
      <c r="B352" s="111" t="s">
        <v>397</v>
      </c>
      <c r="C352" s="142" t="s">
        <v>71</v>
      </c>
      <c r="D352" s="113">
        <v>1</v>
      </c>
      <c r="E352" s="114">
        <v>2200</v>
      </c>
      <c r="F352" s="113">
        <f>E352*D352</f>
        <v>2200</v>
      </c>
      <c r="G352" s="111" t="s">
        <v>398</v>
      </c>
      <c r="H352" s="112" t="s">
        <v>71</v>
      </c>
      <c r="I352" s="113">
        <f t="shared" si="77"/>
        <v>1</v>
      </c>
      <c r="J352" s="114">
        <v>6000</v>
      </c>
      <c r="K352" s="113">
        <f t="shared" si="75"/>
        <v>6000</v>
      </c>
      <c r="L352" s="117">
        <f t="shared" si="76"/>
        <v>8200</v>
      </c>
      <c r="M352" s="80"/>
      <c r="N352" s="80"/>
      <c r="O352" s="80"/>
      <c r="P352" s="80"/>
      <c r="Q352" s="80"/>
      <c r="R352" s="80"/>
      <c r="S352" s="80"/>
      <c r="T352" s="80"/>
      <c r="U352" s="80"/>
      <c r="V352" s="80"/>
      <c r="W352" s="80"/>
      <c r="X352" s="80"/>
      <c r="Y352" s="80"/>
      <c r="Z352" s="80"/>
      <c r="AA352" s="80"/>
      <c r="AB352" s="80"/>
      <c r="AC352" s="80"/>
      <c r="AD352" s="80"/>
      <c r="AE352" s="80"/>
      <c r="AF352" s="80"/>
      <c r="AG352" s="80"/>
      <c r="AH352" s="80"/>
      <c r="AI352" s="80"/>
      <c r="AJ352" s="80"/>
    </row>
    <row r="353" spans="1:36" s="81" customFormat="1" ht="14.25" hidden="1" customHeight="1" outlineLevel="1" thickBot="1" x14ac:dyDescent="0.25">
      <c r="A353" s="110">
        <v>36</v>
      </c>
      <c r="B353" s="111" t="s">
        <v>191</v>
      </c>
      <c r="C353" s="142" t="s">
        <v>43</v>
      </c>
      <c r="D353" s="113">
        <v>1</v>
      </c>
      <c r="E353" s="114">
        <v>150</v>
      </c>
      <c r="F353" s="113">
        <f>E353*D353</f>
        <v>150</v>
      </c>
      <c r="G353" s="115"/>
      <c r="H353" s="112"/>
      <c r="I353" s="113">
        <f>D353*1</f>
        <v>1</v>
      </c>
      <c r="J353" s="114"/>
      <c r="K353" s="113">
        <f>I353*J353</f>
        <v>0</v>
      </c>
      <c r="L353" s="117">
        <f>SUM(K353,F353)</f>
        <v>150</v>
      </c>
      <c r="M353" s="80"/>
      <c r="N353" s="80"/>
      <c r="O353" s="80"/>
      <c r="P353" s="80"/>
      <c r="Q353" s="80"/>
      <c r="R353" s="80"/>
      <c r="S353" s="80"/>
      <c r="T353" s="80"/>
      <c r="U353" s="80"/>
      <c r="V353" s="80"/>
      <c r="W353" s="80"/>
      <c r="X353" s="80"/>
      <c r="Y353" s="80"/>
      <c r="Z353" s="80"/>
      <c r="AA353" s="80"/>
      <c r="AB353" s="80"/>
      <c r="AC353" s="80"/>
      <c r="AD353" s="80"/>
      <c r="AE353" s="80"/>
      <c r="AF353" s="80"/>
      <c r="AG353" s="80"/>
      <c r="AH353" s="80"/>
      <c r="AI353" s="80"/>
      <c r="AJ353" s="80"/>
    </row>
    <row r="354" spans="1:36" s="81" customFormat="1" ht="36.75" hidden="1" outlineLevel="1" thickBot="1" x14ac:dyDescent="0.25">
      <c r="A354" s="110">
        <v>37</v>
      </c>
      <c r="B354" s="111" t="s">
        <v>375</v>
      </c>
      <c r="C354" s="142" t="s">
        <v>150</v>
      </c>
      <c r="D354" s="113">
        <v>1</v>
      </c>
      <c r="E354" s="114">
        <v>15000</v>
      </c>
      <c r="F354" s="113">
        <f>E354*D354</f>
        <v>15000</v>
      </c>
      <c r="G354" s="115"/>
      <c r="H354" s="112"/>
      <c r="I354" s="112">
        <f>D354*1</f>
        <v>1</v>
      </c>
      <c r="J354" s="197"/>
      <c r="K354" s="113">
        <f>I354*J354</f>
        <v>0</v>
      </c>
      <c r="L354" s="117">
        <f>SUM(K354,F354)</f>
        <v>15000</v>
      </c>
      <c r="M354" s="80"/>
      <c r="N354" s="80"/>
      <c r="O354" s="80"/>
      <c r="P354" s="80"/>
      <c r="Q354" s="80"/>
      <c r="R354" s="80"/>
      <c r="S354" s="80"/>
      <c r="T354" s="80"/>
      <c r="U354" s="80"/>
      <c r="V354" s="80"/>
      <c r="W354" s="80"/>
      <c r="X354" s="80"/>
      <c r="Y354" s="80"/>
      <c r="Z354" s="80"/>
      <c r="AA354" s="80"/>
      <c r="AB354" s="80"/>
      <c r="AC354" s="80"/>
      <c r="AD354" s="80"/>
      <c r="AE354" s="80"/>
      <c r="AF354" s="80"/>
      <c r="AG354" s="80"/>
      <c r="AH354" s="80"/>
      <c r="AI354" s="80"/>
      <c r="AJ354" s="80"/>
    </row>
    <row r="355" spans="1:36" s="81" customFormat="1" ht="36.75" hidden="1" outlineLevel="1" thickBot="1" x14ac:dyDescent="0.25">
      <c r="A355" s="110">
        <v>38</v>
      </c>
      <c r="B355" s="111" t="s">
        <v>190</v>
      </c>
      <c r="C355" s="142" t="s">
        <v>150</v>
      </c>
      <c r="D355" s="113">
        <v>1</v>
      </c>
      <c r="E355" s="114">
        <v>15000</v>
      </c>
      <c r="F355" s="113">
        <f t="shared" si="65"/>
        <v>15000</v>
      </c>
      <c r="G355" s="115"/>
      <c r="H355" s="112"/>
      <c r="I355" s="113">
        <f t="shared" si="77"/>
        <v>1</v>
      </c>
      <c r="J355" s="114"/>
      <c r="K355" s="113">
        <f t="shared" si="75"/>
        <v>0</v>
      </c>
      <c r="L355" s="117">
        <f t="shared" si="76"/>
        <v>15000</v>
      </c>
      <c r="M355" s="80"/>
      <c r="N355" s="80"/>
      <c r="O355" s="80"/>
      <c r="P355" s="80"/>
      <c r="Q355" s="80"/>
      <c r="R355" s="80"/>
      <c r="S355" s="80"/>
      <c r="T355" s="80"/>
      <c r="U355" s="80"/>
      <c r="V355" s="80"/>
      <c r="W355" s="80"/>
      <c r="X355" s="80"/>
      <c r="Y355" s="80"/>
      <c r="Z355" s="80"/>
      <c r="AA355" s="80"/>
      <c r="AB355" s="80"/>
      <c r="AC355" s="80"/>
      <c r="AD355" s="80"/>
      <c r="AE355" s="80"/>
      <c r="AF355" s="80"/>
      <c r="AG355" s="80"/>
      <c r="AH355" s="80"/>
      <c r="AI355" s="80"/>
      <c r="AJ355" s="80"/>
    </row>
    <row r="356" spans="1:36" s="81" customFormat="1" hidden="1" outlineLevel="1" x14ac:dyDescent="0.2">
      <c r="A356" s="228"/>
      <c r="B356" s="198"/>
      <c r="C356" s="101"/>
      <c r="D356" s="102"/>
      <c r="E356" s="209"/>
      <c r="F356" s="102"/>
      <c r="G356" s="100"/>
      <c r="H356" s="208"/>
      <c r="I356" s="102"/>
      <c r="J356" s="209"/>
      <c r="K356" s="102"/>
      <c r="L356" s="234"/>
      <c r="M356" s="80"/>
      <c r="N356" s="80"/>
      <c r="O356" s="80"/>
      <c r="P356" s="80"/>
      <c r="Q356" s="80"/>
      <c r="R356" s="80"/>
      <c r="S356" s="80"/>
      <c r="T356" s="80"/>
      <c r="U356" s="80"/>
      <c r="V356" s="80"/>
      <c r="W356" s="80"/>
      <c r="X356" s="80"/>
      <c r="Y356" s="80"/>
      <c r="Z356" s="80"/>
      <c r="AA356" s="80"/>
      <c r="AB356" s="80"/>
      <c r="AC356" s="80"/>
      <c r="AD356" s="80"/>
      <c r="AE356" s="80"/>
      <c r="AF356" s="80"/>
      <c r="AG356" s="80"/>
      <c r="AH356" s="80"/>
      <c r="AI356" s="80"/>
      <c r="AJ356" s="80"/>
    </row>
    <row r="357" spans="1:36" ht="15" customHeight="1" collapsed="1" thickBot="1" x14ac:dyDescent="0.3">
      <c r="A357" s="401" t="s">
        <v>399</v>
      </c>
      <c r="B357" s="402"/>
      <c r="C357" s="402"/>
      <c r="D357" s="402"/>
      <c r="E357" s="402"/>
      <c r="F357" s="402"/>
      <c r="G357" s="402"/>
      <c r="H357" s="402"/>
      <c r="I357" s="402"/>
      <c r="J357" s="402"/>
      <c r="K357" s="402"/>
      <c r="L357" s="403"/>
    </row>
    <row r="358" spans="1:36" s="81" customFormat="1" hidden="1" outlineLevel="1" x14ac:dyDescent="0.2">
      <c r="A358" s="268">
        <v>1</v>
      </c>
      <c r="B358" s="274" t="s">
        <v>418</v>
      </c>
      <c r="C358" s="276" t="s">
        <v>45</v>
      </c>
      <c r="D358" s="280">
        <v>1</v>
      </c>
      <c r="E358" s="282">
        <v>150</v>
      </c>
      <c r="F358" s="280">
        <f t="shared" ref="F358" si="110">E358*D358</f>
        <v>150</v>
      </c>
      <c r="G358" s="134" t="s">
        <v>192</v>
      </c>
      <c r="H358" s="149" t="s">
        <v>71</v>
      </c>
      <c r="I358" s="152">
        <f>D358*0.15</f>
        <v>0.15</v>
      </c>
      <c r="J358" s="135">
        <v>900</v>
      </c>
      <c r="K358" s="152">
        <f>J358*I358</f>
        <v>135</v>
      </c>
      <c r="L358" s="278">
        <f>SUM(K358:K359,F358)</f>
        <v>288</v>
      </c>
      <c r="M358" s="80"/>
      <c r="N358" s="80"/>
      <c r="O358" s="80"/>
      <c r="P358" s="80"/>
      <c r="Q358" s="80"/>
      <c r="R358" s="80"/>
      <c r="S358" s="80"/>
      <c r="T358" s="80"/>
      <c r="U358" s="80"/>
      <c r="V358" s="80"/>
      <c r="W358" s="80"/>
      <c r="X358" s="80"/>
      <c r="Y358" s="80"/>
      <c r="Z358" s="80"/>
      <c r="AA358" s="80"/>
      <c r="AB358" s="80"/>
      <c r="AC358" s="80"/>
      <c r="AD358" s="80"/>
      <c r="AE358" s="80"/>
      <c r="AF358" s="80"/>
      <c r="AG358" s="80"/>
      <c r="AH358" s="80"/>
      <c r="AI358" s="80"/>
      <c r="AJ358" s="80"/>
    </row>
    <row r="359" spans="1:36" s="81" customFormat="1" ht="12.75" hidden="1" outlineLevel="1" thickBot="1" x14ac:dyDescent="0.25">
      <c r="A359" s="269"/>
      <c r="B359" s="275"/>
      <c r="C359" s="277"/>
      <c r="D359" s="281"/>
      <c r="E359" s="283"/>
      <c r="F359" s="281"/>
      <c r="G359" s="136" t="s">
        <v>193</v>
      </c>
      <c r="H359" s="151" t="s">
        <v>42</v>
      </c>
      <c r="I359" s="154">
        <f>D358</f>
        <v>1</v>
      </c>
      <c r="J359" s="137">
        <v>3</v>
      </c>
      <c r="K359" s="154">
        <f>J359*I359</f>
        <v>3</v>
      </c>
      <c r="L359" s="279"/>
      <c r="M359" s="80"/>
      <c r="N359" s="80"/>
      <c r="O359" s="80"/>
      <c r="P359" s="80"/>
      <c r="Q359" s="80"/>
      <c r="R359" s="80"/>
      <c r="S359" s="80"/>
      <c r="T359" s="80"/>
      <c r="U359" s="80"/>
      <c r="V359" s="80"/>
      <c r="W359" s="80"/>
      <c r="X359" s="80"/>
      <c r="Y359" s="80"/>
      <c r="Z359" s="80"/>
      <c r="AA359" s="80"/>
      <c r="AB359" s="80"/>
      <c r="AC359" s="80"/>
      <c r="AD359" s="80"/>
      <c r="AE359" s="80"/>
      <c r="AF359" s="80"/>
      <c r="AG359" s="80"/>
      <c r="AH359" s="80"/>
      <c r="AI359" s="80"/>
      <c r="AJ359" s="80"/>
    </row>
    <row r="360" spans="1:36" s="81" customFormat="1" hidden="1" outlineLevel="1" x14ac:dyDescent="0.2">
      <c r="A360" s="268">
        <v>2</v>
      </c>
      <c r="B360" s="274" t="s">
        <v>400</v>
      </c>
      <c r="C360" s="276" t="s">
        <v>45</v>
      </c>
      <c r="D360" s="280">
        <v>1</v>
      </c>
      <c r="E360" s="282">
        <v>120</v>
      </c>
      <c r="F360" s="280">
        <f t="shared" ref="F360" si="111">E360*D360</f>
        <v>120</v>
      </c>
      <c r="G360" s="134" t="s">
        <v>403</v>
      </c>
      <c r="H360" s="149" t="s">
        <v>45</v>
      </c>
      <c r="I360" s="152">
        <f>D360*1</f>
        <v>1</v>
      </c>
      <c r="J360" s="155">
        <v>90</v>
      </c>
      <c r="K360" s="152">
        <f t="shared" ref="K360:K383" si="112">I360*J360</f>
        <v>90</v>
      </c>
      <c r="L360" s="278">
        <f>SUM(K360:K361,F360)</f>
        <v>260</v>
      </c>
      <c r="M360" s="80"/>
      <c r="N360" s="80"/>
      <c r="O360" s="80"/>
      <c r="P360" s="80"/>
      <c r="Q360" s="80"/>
      <c r="R360" s="80"/>
      <c r="S360" s="80"/>
      <c r="T360" s="80"/>
      <c r="U360" s="80"/>
      <c r="V360" s="80"/>
      <c r="W360" s="80"/>
      <c r="X360" s="80"/>
      <c r="Y360" s="80"/>
      <c r="Z360" s="80"/>
      <c r="AA360" s="80"/>
      <c r="AB360" s="80"/>
      <c r="AC360" s="80"/>
      <c r="AD360" s="80"/>
      <c r="AE360" s="80"/>
      <c r="AF360" s="80"/>
      <c r="AG360" s="80"/>
      <c r="AH360" s="80"/>
      <c r="AI360" s="80"/>
      <c r="AJ360" s="80"/>
    </row>
    <row r="361" spans="1:36" s="81" customFormat="1" ht="12.75" hidden="1" outlineLevel="1" thickBot="1" x14ac:dyDescent="0.25">
      <c r="A361" s="269"/>
      <c r="B361" s="275"/>
      <c r="C361" s="277"/>
      <c r="D361" s="281"/>
      <c r="E361" s="283"/>
      <c r="F361" s="281"/>
      <c r="G361" s="136" t="s">
        <v>402</v>
      </c>
      <c r="H361" s="151" t="s">
        <v>71</v>
      </c>
      <c r="I361" s="154">
        <f>D360*1</f>
        <v>1</v>
      </c>
      <c r="J361" s="156">
        <v>50</v>
      </c>
      <c r="K361" s="154">
        <f t="shared" si="112"/>
        <v>50</v>
      </c>
      <c r="L361" s="279"/>
      <c r="M361" s="80"/>
      <c r="N361" s="80"/>
      <c r="O361" s="80"/>
      <c r="P361" s="80"/>
      <c r="Q361" s="80"/>
      <c r="R361" s="80"/>
      <c r="S361" s="80"/>
      <c r="T361" s="80"/>
      <c r="U361" s="80"/>
      <c r="V361" s="80"/>
      <c r="W361" s="80"/>
      <c r="X361" s="80"/>
      <c r="Y361" s="80"/>
      <c r="Z361" s="80"/>
      <c r="AA361" s="80"/>
      <c r="AB361" s="80"/>
      <c r="AC361" s="80"/>
      <c r="AD361" s="80"/>
      <c r="AE361" s="80"/>
      <c r="AF361" s="80"/>
      <c r="AG361" s="80"/>
      <c r="AH361" s="80"/>
      <c r="AI361" s="80"/>
      <c r="AJ361" s="80"/>
    </row>
    <row r="362" spans="1:36" s="81" customFormat="1" hidden="1" outlineLevel="1" x14ac:dyDescent="0.2">
      <c r="A362" s="268">
        <v>3</v>
      </c>
      <c r="B362" s="274" t="s">
        <v>409</v>
      </c>
      <c r="C362" s="276" t="s">
        <v>45</v>
      </c>
      <c r="D362" s="280">
        <v>1</v>
      </c>
      <c r="E362" s="282">
        <v>130</v>
      </c>
      <c r="F362" s="280">
        <f t="shared" ref="F362" si="113">E362*D362</f>
        <v>130</v>
      </c>
      <c r="G362" s="134" t="s">
        <v>403</v>
      </c>
      <c r="H362" s="149" t="s">
        <v>45</v>
      </c>
      <c r="I362" s="152">
        <f>D362*1</f>
        <v>1</v>
      </c>
      <c r="J362" s="155">
        <v>115</v>
      </c>
      <c r="K362" s="152">
        <f t="shared" si="112"/>
        <v>115</v>
      </c>
      <c r="L362" s="278">
        <f>SUM(K362:K363,F362)</f>
        <v>305</v>
      </c>
      <c r="M362" s="80"/>
      <c r="N362" s="80"/>
      <c r="O362" s="80"/>
      <c r="P362" s="80"/>
      <c r="Q362" s="80"/>
      <c r="R362" s="80"/>
      <c r="S362" s="80"/>
      <c r="T362" s="80"/>
      <c r="U362" s="80"/>
      <c r="V362" s="80"/>
      <c r="W362" s="80"/>
      <c r="X362" s="80"/>
      <c r="Y362" s="80"/>
      <c r="Z362" s="80"/>
      <c r="AA362" s="80"/>
      <c r="AB362" s="80"/>
      <c r="AC362" s="80"/>
      <c r="AD362" s="80"/>
      <c r="AE362" s="80"/>
      <c r="AF362" s="80"/>
      <c r="AG362" s="80"/>
      <c r="AH362" s="80"/>
      <c r="AI362" s="80"/>
      <c r="AJ362" s="80"/>
    </row>
    <row r="363" spans="1:36" s="81" customFormat="1" ht="12.75" hidden="1" outlineLevel="1" thickBot="1" x14ac:dyDescent="0.25">
      <c r="A363" s="269"/>
      <c r="B363" s="275"/>
      <c r="C363" s="277"/>
      <c r="D363" s="281"/>
      <c r="E363" s="283"/>
      <c r="F363" s="281"/>
      <c r="G363" s="136" t="s">
        <v>402</v>
      </c>
      <c r="H363" s="151" t="s">
        <v>71</v>
      </c>
      <c r="I363" s="154">
        <f>D362*1</f>
        <v>1</v>
      </c>
      <c r="J363" s="156">
        <v>60</v>
      </c>
      <c r="K363" s="154">
        <f t="shared" si="112"/>
        <v>60</v>
      </c>
      <c r="L363" s="279"/>
      <c r="M363" s="80"/>
      <c r="N363" s="80"/>
      <c r="O363" s="80"/>
      <c r="P363" s="80"/>
      <c r="Q363" s="80"/>
      <c r="R363" s="80"/>
      <c r="S363" s="80"/>
      <c r="T363" s="80"/>
      <c r="U363" s="80"/>
      <c r="V363" s="80"/>
      <c r="W363" s="80"/>
      <c r="X363" s="80"/>
      <c r="Y363" s="80"/>
      <c r="Z363" s="80"/>
      <c r="AA363" s="80"/>
      <c r="AB363" s="80"/>
      <c r="AC363" s="80"/>
      <c r="AD363" s="80"/>
      <c r="AE363" s="80"/>
      <c r="AF363" s="80"/>
      <c r="AG363" s="80"/>
      <c r="AH363" s="80"/>
      <c r="AI363" s="80"/>
      <c r="AJ363" s="80"/>
    </row>
    <row r="364" spans="1:36" s="81" customFormat="1" hidden="1" outlineLevel="1" x14ac:dyDescent="0.2">
      <c r="A364" s="268">
        <v>4</v>
      </c>
      <c r="B364" s="274" t="s">
        <v>410</v>
      </c>
      <c r="C364" s="276" t="s">
        <v>45</v>
      </c>
      <c r="D364" s="280">
        <v>1</v>
      </c>
      <c r="E364" s="282">
        <v>140</v>
      </c>
      <c r="F364" s="280">
        <f t="shared" ref="F364" si="114">E364*D364</f>
        <v>140</v>
      </c>
      <c r="G364" s="134" t="s">
        <v>403</v>
      </c>
      <c r="H364" s="149" t="s">
        <v>45</v>
      </c>
      <c r="I364" s="152">
        <f>D364*1</f>
        <v>1</v>
      </c>
      <c r="J364" s="155">
        <v>160</v>
      </c>
      <c r="K364" s="152">
        <f t="shared" si="112"/>
        <v>160</v>
      </c>
      <c r="L364" s="278">
        <f>SUM(K364:K365,F364)</f>
        <v>375</v>
      </c>
      <c r="M364" s="80"/>
      <c r="N364" s="80"/>
      <c r="O364" s="80"/>
      <c r="P364" s="80"/>
      <c r="Q364" s="80"/>
      <c r="R364" s="80"/>
      <c r="S364" s="80"/>
      <c r="T364" s="80"/>
      <c r="U364" s="80"/>
      <c r="V364" s="80"/>
      <c r="W364" s="80"/>
      <c r="X364" s="80"/>
      <c r="Y364" s="80"/>
      <c r="Z364" s="80"/>
      <c r="AA364" s="80"/>
      <c r="AB364" s="80"/>
      <c r="AC364" s="80"/>
      <c r="AD364" s="80"/>
      <c r="AE364" s="80"/>
      <c r="AF364" s="80"/>
      <c r="AG364" s="80"/>
      <c r="AH364" s="80"/>
      <c r="AI364" s="80"/>
      <c r="AJ364" s="80"/>
    </row>
    <row r="365" spans="1:36" s="81" customFormat="1" ht="12.75" hidden="1" outlineLevel="1" thickBot="1" x14ac:dyDescent="0.25">
      <c r="A365" s="269"/>
      <c r="B365" s="275"/>
      <c r="C365" s="277"/>
      <c r="D365" s="281"/>
      <c r="E365" s="283"/>
      <c r="F365" s="281"/>
      <c r="G365" s="136" t="s">
        <v>402</v>
      </c>
      <c r="H365" s="151" t="s">
        <v>71</v>
      </c>
      <c r="I365" s="154">
        <f>D364*1</f>
        <v>1</v>
      </c>
      <c r="J365" s="156">
        <v>75</v>
      </c>
      <c r="K365" s="154">
        <f t="shared" si="112"/>
        <v>75</v>
      </c>
      <c r="L365" s="279"/>
      <c r="M365" s="80"/>
      <c r="N365" s="80"/>
      <c r="O365" s="80"/>
      <c r="P365" s="80"/>
      <c r="Q365" s="80"/>
      <c r="R365" s="80"/>
      <c r="S365" s="80"/>
      <c r="T365" s="80"/>
      <c r="U365" s="80"/>
      <c r="V365" s="80"/>
      <c r="W365" s="80"/>
      <c r="X365" s="80"/>
      <c r="Y365" s="80"/>
      <c r="Z365" s="80"/>
      <c r="AA365" s="80"/>
      <c r="AB365" s="80"/>
      <c r="AC365" s="80"/>
      <c r="AD365" s="80"/>
      <c r="AE365" s="80"/>
      <c r="AF365" s="80"/>
      <c r="AG365" s="80"/>
      <c r="AH365" s="80"/>
      <c r="AI365" s="80"/>
      <c r="AJ365" s="80"/>
    </row>
    <row r="366" spans="1:36" s="118" customFormat="1" collapsed="1" x14ac:dyDescent="0.2">
      <c r="A366" s="268">
        <v>5</v>
      </c>
      <c r="B366" s="274" t="s">
        <v>401</v>
      </c>
      <c r="C366" s="276" t="s">
        <v>45</v>
      </c>
      <c r="D366" s="280">
        <v>1</v>
      </c>
      <c r="E366" s="282">
        <v>80</v>
      </c>
      <c r="F366" s="280">
        <f t="shared" ref="F366" si="115">E366*D366</f>
        <v>80</v>
      </c>
      <c r="G366" s="134" t="s">
        <v>404</v>
      </c>
      <c r="H366" s="149" t="s">
        <v>45</v>
      </c>
      <c r="I366" s="152">
        <f>D366</f>
        <v>1</v>
      </c>
      <c r="J366" s="155">
        <v>90</v>
      </c>
      <c r="K366" s="152">
        <f t="shared" si="112"/>
        <v>90</v>
      </c>
      <c r="L366" s="278">
        <f>SUM(K366:K367,F366)</f>
        <v>220</v>
      </c>
    </row>
    <row r="367" spans="1:36" s="118" customFormat="1" ht="14.25" customHeight="1" thickBot="1" x14ac:dyDescent="0.25">
      <c r="A367" s="269"/>
      <c r="B367" s="275"/>
      <c r="C367" s="277"/>
      <c r="D367" s="281"/>
      <c r="E367" s="283"/>
      <c r="F367" s="281"/>
      <c r="G367" s="136" t="s">
        <v>402</v>
      </c>
      <c r="H367" s="151" t="s">
        <v>71</v>
      </c>
      <c r="I367" s="154">
        <f>D366*1</f>
        <v>1</v>
      </c>
      <c r="J367" s="156">
        <v>50</v>
      </c>
      <c r="K367" s="154">
        <f t="shared" si="112"/>
        <v>50</v>
      </c>
      <c r="L367" s="279"/>
    </row>
    <row r="368" spans="1:36" s="118" customFormat="1" x14ac:dyDescent="0.2">
      <c r="A368" s="268">
        <v>6</v>
      </c>
      <c r="B368" s="274" t="s">
        <v>411</v>
      </c>
      <c r="C368" s="276" t="s">
        <v>45</v>
      </c>
      <c r="D368" s="280">
        <v>1</v>
      </c>
      <c r="E368" s="282">
        <v>85</v>
      </c>
      <c r="F368" s="280">
        <f t="shared" ref="F368" si="116">E368*D368</f>
        <v>85</v>
      </c>
      <c r="G368" s="134" t="s">
        <v>404</v>
      </c>
      <c r="H368" s="149" t="s">
        <v>45</v>
      </c>
      <c r="I368" s="152">
        <f>D368</f>
        <v>1</v>
      </c>
      <c r="J368" s="155">
        <v>110</v>
      </c>
      <c r="K368" s="152">
        <f t="shared" si="112"/>
        <v>110</v>
      </c>
      <c r="L368" s="278">
        <f>SUM(K368:K369,F368)</f>
        <v>255</v>
      </c>
    </row>
    <row r="369" spans="1:36" s="118" customFormat="1" ht="14.25" customHeight="1" thickBot="1" x14ac:dyDescent="0.25">
      <c r="A369" s="269"/>
      <c r="B369" s="275"/>
      <c r="C369" s="277"/>
      <c r="D369" s="281"/>
      <c r="E369" s="283"/>
      <c r="F369" s="281"/>
      <c r="G369" s="136" t="s">
        <v>402</v>
      </c>
      <c r="H369" s="151" t="s">
        <v>71</v>
      </c>
      <c r="I369" s="154">
        <f>D368*1</f>
        <v>1</v>
      </c>
      <c r="J369" s="156">
        <v>60</v>
      </c>
      <c r="K369" s="154">
        <f t="shared" si="112"/>
        <v>60</v>
      </c>
      <c r="L369" s="279"/>
    </row>
    <row r="370" spans="1:36" s="118" customFormat="1" x14ac:dyDescent="0.2">
      <c r="A370" s="268">
        <v>7</v>
      </c>
      <c r="B370" s="274" t="s">
        <v>412</v>
      </c>
      <c r="C370" s="276" t="s">
        <v>45</v>
      </c>
      <c r="D370" s="280">
        <v>1</v>
      </c>
      <c r="E370" s="282">
        <v>90</v>
      </c>
      <c r="F370" s="280">
        <f t="shared" ref="F370" si="117">E370*D370</f>
        <v>90</v>
      </c>
      <c r="G370" s="134" t="s">
        <v>404</v>
      </c>
      <c r="H370" s="149" t="s">
        <v>45</v>
      </c>
      <c r="I370" s="152">
        <f>D370</f>
        <v>1</v>
      </c>
      <c r="J370" s="155">
        <v>130</v>
      </c>
      <c r="K370" s="152">
        <f t="shared" si="112"/>
        <v>130</v>
      </c>
      <c r="L370" s="278">
        <f>SUM(K370:K371,F370)</f>
        <v>290</v>
      </c>
    </row>
    <row r="371" spans="1:36" s="118" customFormat="1" ht="14.25" customHeight="1" thickBot="1" x14ac:dyDescent="0.25">
      <c r="A371" s="269"/>
      <c r="B371" s="275"/>
      <c r="C371" s="277"/>
      <c r="D371" s="281"/>
      <c r="E371" s="283"/>
      <c r="F371" s="281"/>
      <c r="G371" s="136" t="s">
        <v>402</v>
      </c>
      <c r="H371" s="151" t="s">
        <v>71</v>
      </c>
      <c r="I371" s="154">
        <f>D370*1</f>
        <v>1</v>
      </c>
      <c r="J371" s="156">
        <v>70</v>
      </c>
      <c r="K371" s="154">
        <f t="shared" si="112"/>
        <v>70</v>
      </c>
      <c r="L371" s="279"/>
    </row>
    <row r="372" spans="1:36" s="118" customFormat="1" x14ac:dyDescent="0.2">
      <c r="A372" s="268">
        <v>8</v>
      </c>
      <c r="B372" s="274" t="s">
        <v>405</v>
      </c>
      <c r="C372" s="276" t="s">
        <v>45</v>
      </c>
      <c r="D372" s="280">
        <v>1</v>
      </c>
      <c r="E372" s="282">
        <v>80</v>
      </c>
      <c r="F372" s="280">
        <f t="shared" ref="F372" si="118">E372*D372</f>
        <v>80</v>
      </c>
      <c r="G372" s="134" t="s">
        <v>406</v>
      </c>
      <c r="H372" s="149" t="s">
        <v>45</v>
      </c>
      <c r="I372" s="152">
        <f>D372</f>
        <v>1</v>
      </c>
      <c r="J372" s="155">
        <v>50</v>
      </c>
      <c r="K372" s="152">
        <f t="shared" si="112"/>
        <v>50</v>
      </c>
      <c r="L372" s="278">
        <f>SUM(K372:K373,F372)</f>
        <v>145</v>
      </c>
    </row>
    <row r="373" spans="1:36" s="118" customFormat="1" ht="14.25" customHeight="1" thickBot="1" x14ac:dyDescent="0.25">
      <c r="A373" s="269"/>
      <c r="B373" s="275"/>
      <c r="C373" s="277"/>
      <c r="D373" s="281"/>
      <c r="E373" s="283"/>
      <c r="F373" s="281"/>
      <c r="G373" s="136" t="s">
        <v>402</v>
      </c>
      <c r="H373" s="151" t="s">
        <v>71</v>
      </c>
      <c r="I373" s="154">
        <f>D372*1</f>
        <v>1</v>
      </c>
      <c r="J373" s="156">
        <v>15</v>
      </c>
      <c r="K373" s="154">
        <f t="shared" si="112"/>
        <v>15</v>
      </c>
      <c r="L373" s="279"/>
    </row>
    <row r="374" spans="1:36" s="118" customFormat="1" x14ac:dyDescent="0.2">
      <c r="A374" s="268">
        <v>9</v>
      </c>
      <c r="B374" s="274" t="s">
        <v>413</v>
      </c>
      <c r="C374" s="276" t="s">
        <v>45</v>
      </c>
      <c r="D374" s="280">
        <v>1</v>
      </c>
      <c r="E374" s="282">
        <v>85</v>
      </c>
      <c r="F374" s="280">
        <f t="shared" ref="F374" si="119">E374*D374</f>
        <v>85</v>
      </c>
      <c r="G374" s="134" t="s">
        <v>406</v>
      </c>
      <c r="H374" s="149" t="s">
        <v>45</v>
      </c>
      <c r="I374" s="152">
        <f>D374</f>
        <v>1</v>
      </c>
      <c r="J374" s="155">
        <v>70</v>
      </c>
      <c r="K374" s="152">
        <f t="shared" si="112"/>
        <v>70</v>
      </c>
      <c r="L374" s="278">
        <f>SUM(K374:K375,F374)</f>
        <v>175</v>
      </c>
    </row>
    <row r="375" spans="1:36" s="118" customFormat="1" ht="14.25" customHeight="1" thickBot="1" x14ac:dyDescent="0.25">
      <c r="A375" s="269"/>
      <c r="B375" s="275"/>
      <c r="C375" s="277"/>
      <c r="D375" s="281"/>
      <c r="E375" s="283"/>
      <c r="F375" s="281"/>
      <c r="G375" s="136" t="s">
        <v>402</v>
      </c>
      <c r="H375" s="151" t="s">
        <v>71</v>
      </c>
      <c r="I375" s="154">
        <f>D374*1</f>
        <v>1</v>
      </c>
      <c r="J375" s="156">
        <v>20</v>
      </c>
      <c r="K375" s="154">
        <f t="shared" si="112"/>
        <v>20</v>
      </c>
      <c r="L375" s="279"/>
    </row>
    <row r="376" spans="1:36" s="118" customFormat="1" x14ac:dyDescent="0.2">
      <c r="A376" s="268">
        <v>10</v>
      </c>
      <c r="B376" s="274" t="s">
        <v>414</v>
      </c>
      <c r="C376" s="276" t="s">
        <v>45</v>
      </c>
      <c r="D376" s="280">
        <v>1</v>
      </c>
      <c r="E376" s="282">
        <v>90</v>
      </c>
      <c r="F376" s="280">
        <f t="shared" ref="F376" si="120">E376*D376</f>
        <v>90</v>
      </c>
      <c r="G376" s="134" t="s">
        <v>406</v>
      </c>
      <c r="H376" s="149" t="s">
        <v>45</v>
      </c>
      <c r="I376" s="152">
        <f>D376</f>
        <v>1</v>
      </c>
      <c r="J376" s="155">
        <v>90</v>
      </c>
      <c r="K376" s="152">
        <f t="shared" si="112"/>
        <v>90</v>
      </c>
      <c r="L376" s="278">
        <f>SUM(K376:K377,F376)</f>
        <v>205</v>
      </c>
    </row>
    <row r="377" spans="1:36" s="118" customFormat="1" ht="14.25" customHeight="1" thickBot="1" x14ac:dyDescent="0.25">
      <c r="A377" s="269"/>
      <c r="B377" s="275"/>
      <c r="C377" s="277"/>
      <c r="D377" s="281"/>
      <c r="E377" s="283"/>
      <c r="F377" s="281"/>
      <c r="G377" s="136" t="s">
        <v>402</v>
      </c>
      <c r="H377" s="151" t="s">
        <v>71</v>
      </c>
      <c r="I377" s="154">
        <f>D376*1</f>
        <v>1</v>
      </c>
      <c r="J377" s="156">
        <v>25</v>
      </c>
      <c r="K377" s="154">
        <f t="shared" si="112"/>
        <v>25</v>
      </c>
      <c r="L377" s="279"/>
    </row>
    <row r="378" spans="1:36" s="118" customFormat="1" x14ac:dyDescent="0.2">
      <c r="A378" s="268">
        <v>11</v>
      </c>
      <c r="B378" s="274" t="s">
        <v>407</v>
      </c>
      <c r="C378" s="276" t="s">
        <v>45</v>
      </c>
      <c r="D378" s="280">
        <v>1</v>
      </c>
      <c r="E378" s="282">
        <v>80</v>
      </c>
      <c r="F378" s="280">
        <f t="shared" ref="F378" si="121">E378*D378</f>
        <v>80</v>
      </c>
      <c r="G378" s="134" t="s">
        <v>408</v>
      </c>
      <c r="H378" s="149" t="s">
        <v>45</v>
      </c>
      <c r="I378" s="152">
        <f>D378</f>
        <v>1</v>
      </c>
      <c r="J378" s="155">
        <v>90</v>
      </c>
      <c r="K378" s="152">
        <f t="shared" si="112"/>
        <v>90</v>
      </c>
      <c r="L378" s="278">
        <f>SUM(K378:K379,F378)</f>
        <v>220</v>
      </c>
    </row>
    <row r="379" spans="1:36" s="118" customFormat="1" ht="14.25" customHeight="1" thickBot="1" x14ac:dyDescent="0.25">
      <c r="A379" s="269"/>
      <c r="B379" s="275"/>
      <c r="C379" s="277"/>
      <c r="D379" s="281"/>
      <c r="E379" s="283"/>
      <c r="F379" s="281"/>
      <c r="G379" s="136" t="s">
        <v>402</v>
      </c>
      <c r="H379" s="151" t="s">
        <v>71</v>
      </c>
      <c r="I379" s="154">
        <f>D378*1</f>
        <v>1</v>
      </c>
      <c r="J379" s="156">
        <v>50</v>
      </c>
      <c r="K379" s="154">
        <f t="shared" si="112"/>
        <v>50</v>
      </c>
      <c r="L379" s="279"/>
    </row>
    <row r="380" spans="1:36" s="118" customFormat="1" x14ac:dyDescent="0.2">
      <c r="A380" s="268">
        <v>12</v>
      </c>
      <c r="B380" s="274" t="s">
        <v>415</v>
      </c>
      <c r="C380" s="276" t="s">
        <v>45</v>
      </c>
      <c r="D380" s="280">
        <v>1</v>
      </c>
      <c r="E380" s="282">
        <v>90</v>
      </c>
      <c r="F380" s="280">
        <f t="shared" ref="F380" si="122">E380*D380</f>
        <v>90</v>
      </c>
      <c r="G380" s="134" t="s">
        <v>408</v>
      </c>
      <c r="H380" s="149" t="s">
        <v>45</v>
      </c>
      <c r="I380" s="152">
        <f>D380</f>
        <v>1</v>
      </c>
      <c r="J380" s="155">
        <v>110</v>
      </c>
      <c r="K380" s="152">
        <f t="shared" si="112"/>
        <v>110</v>
      </c>
      <c r="L380" s="278">
        <f>SUM(K380:K381,F380)</f>
        <v>260</v>
      </c>
    </row>
    <row r="381" spans="1:36" s="118" customFormat="1" ht="14.25" customHeight="1" thickBot="1" x14ac:dyDescent="0.25">
      <c r="A381" s="269"/>
      <c r="B381" s="275"/>
      <c r="C381" s="277"/>
      <c r="D381" s="281"/>
      <c r="E381" s="283"/>
      <c r="F381" s="281"/>
      <c r="G381" s="136" t="s">
        <v>402</v>
      </c>
      <c r="H381" s="151" t="s">
        <v>71</v>
      </c>
      <c r="I381" s="154">
        <f>D380*1</f>
        <v>1</v>
      </c>
      <c r="J381" s="156">
        <v>60</v>
      </c>
      <c r="K381" s="154">
        <f t="shared" si="112"/>
        <v>60</v>
      </c>
      <c r="L381" s="279"/>
    </row>
    <row r="382" spans="1:36" s="118" customFormat="1" x14ac:dyDescent="0.2">
      <c r="A382" s="268">
        <v>13</v>
      </c>
      <c r="B382" s="274" t="s">
        <v>416</v>
      </c>
      <c r="C382" s="276" t="s">
        <v>45</v>
      </c>
      <c r="D382" s="280">
        <v>1</v>
      </c>
      <c r="E382" s="282">
        <v>100</v>
      </c>
      <c r="F382" s="280">
        <f t="shared" ref="F382" si="123">E382*D382</f>
        <v>100</v>
      </c>
      <c r="G382" s="134" t="s">
        <v>408</v>
      </c>
      <c r="H382" s="149" t="s">
        <v>45</v>
      </c>
      <c r="I382" s="152">
        <f>D382</f>
        <v>1</v>
      </c>
      <c r="J382" s="155">
        <v>130</v>
      </c>
      <c r="K382" s="152">
        <f t="shared" si="112"/>
        <v>130</v>
      </c>
      <c r="L382" s="278">
        <f>SUM(K382:K383,F382)</f>
        <v>300</v>
      </c>
    </row>
    <row r="383" spans="1:36" s="118" customFormat="1" ht="14.25" customHeight="1" thickBot="1" x14ac:dyDescent="0.25">
      <c r="A383" s="269"/>
      <c r="B383" s="275"/>
      <c r="C383" s="277"/>
      <c r="D383" s="281"/>
      <c r="E383" s="283"/>
      <c r="F383" s="281"/>
      <c r="G383" s="136" t="s">
        <v>402</v>
      </c>
      <c r="H383" s="151" t="s">
        <v>71</v>
      </c>
      <c r="I383" s="154">
        <f>D382*1</f>
        <v>1</v>
      </c>
      <c r="J383" s="156">
        <v>70</v>
      </c>
      <c r="K383" s="154">
        <f t="shared" si="112"/>
        <v>70</v>
      </c>
      <c r="L383" s="279"/>
    </row>
    <row r="384" spans="1:36" s="81" customFormat="1" hidden="1" outlineLevel="1" x14ac:dyDescent="0.2">
      <c r="A384" s="268">
        <v>14</v>
      </c>
      <c r="B384" s="274" t="s">
        <v>419</v>
      </c>
      <c r="C384" s="276" t="s">
        <v>45</v>
      </c>
      <c r="D384" s="280">
        <v>1</v>
      </c>
      <c r="E384" s="282">
        <v>200</v>
      </c>
      <c r="F384" s="280">
        <f t="shared" ref="F384" si="124">E384*D384</f>
        <v>200</v>
      </c>
      <c r="G384" s="134" t="s">
        <v>192</v>
      </c>
      <c r="H384" s="149" t="s">
        <v>71</v>
      </c>
      <c r="I384" s="152">
        <f>D384*0.2</f>
        <v>0.2</v>
      </c>
      <c r="J384" s="135">
        <v>900</v>
      </c>
      <c r="K384" s="152">
        <f>J384*I384</f>
        <v>180</v>
      </c>
      <c r="L384" s="278">
        <f>SUM(K384:K385,F384)</f>
        <v>389</v>
      </c>
      <c r="M384" s="80"/>
      <c r="N384" s="80"/>
      <c r="O384" s="80"/>
      <c r="P384" s="80"/>
      <c r="Q384" s="80"/>
      <c r="R384" s="80"/>
      <c r="S384" s="80"/>
      <c r="T384" s="80"/>
      <c r="U384" s="80"/>
      <c r="V384" s="80"/>
      <c r="W384" s="80"/>
      <c r="X384" s="80"/>
      <c r="Y384" s="80"/>
      <c r="Z384" s="80"/>
      <c r="AA384" s="80"/>
      <c r="AB384" s="80"/>
      <c r="AC384" s="80"/>
      <c r="AD384" s="80"/>
      <c r="AE384" s="80"/>
      <c r="AF384" s="80"/>
      <c r="AG384" s="80"/>
      <c r="AH384" s="80"/>
      <c r="AI384" s="80"/>
      <c r="AJ384" s="80"/>
    </row>
    <row r="385" spans="1:36" s="81" customFormat="1" ht="12.75" hidden="1" outlineLevel="1" thickBot="1" x14ac:dyDescent="0.25">
      <c r="A385" s="325"/>
      <c r="B385" s="307"/>
      <c r="C385" s="394"/>
      <c r="D385" s="395"/>
      <c r="E385" s="396"/>
      <c r="F385" s="395"/>
      <c r="G385" s="92" t="s">
        <v>193</v>
      </c>
      <c r="H385" s="170" t="s">
        <v>42</v>
      </c>
      <c r="I385" s="171">
        <f>D384*3</f>
        <v>3</v>
      </c>
      <c r="J385" s="93">
        <v>3</v>
      </c>
      <c r="K385" s="171">
        <f>J385*I385</f>
        <v>9</v>
      </c>
      <c r="L385" s="315"/>
      <c r="M385" s="80"/>
      <c r="N385" s="80"/>
      <c r="O385" s="80"/>
      <c r="P385" s="80"/>
      <c r="Q385" s="80"/>
      <c r="R385" s="80"/>
      <c r="S385" s="80"/>
      <c r="T385" s="80"/>
      <c r="U385" s="80"/>
      <c r="V385" s="80"/>
      <c r="W385" s="80"/>
      <c r="X385" s="80"/>
      <c r="Y385" s="80"/>
      <c r="Z385" s="80"/>
      <c r="AA385" s="80"/>
      <c r="AB385" s="80"/>
      <c r="AC385" s="80"/>
      <c r="AD385" s="80"/>
      <c r="AE385" s="80"/>
      <c r="AF385" s="80"/>
      <c r="AG385" s="80"/>
      <c r="AH385" s="80"/>
      <c r="AI385" s="80"/>
      <c r="AJ385" s="80"/>
    </row>
    <row r="386" spans="1:36" s="81" customFormat="1" hidden="1" outlineLevel="1" x14ac:dyDescent="0.2">
      <c r="A386" s="268">
        <v>15</v>
      </c>
      <c r="B386" s="274" t="s">
        <v>417</v>
      </c>
      <c r="C386" s="276" t="s">
        <v>45</v>
      </c>
      <c r="D386" s="280">
        <v>1</v>
      </c>
      <c r="E386" s="282">
        <v>120</v>
      </c>
      <c r="F386" s="280">
        <f t="shared" ref="F386" si="125">E386*D386</f>
        <v>120</v>
      </c>
      <c r="G386" s="134" t="s">
        <v>420</v>
      </c>
      <c r="H386" s="149" t="s">
        <v>45</v>
      </c>
      <c r="I386" s="152">
        <f>D386*1.1</f>
        <v>1.1000000000000001</v>
      </c>
      <c r="J386" s="155">
        <v>50</v>
      </c>
      <c r="K386" s="152">
        <f>I386*J386</f>
        <v>55.000000000000007</v>
      </c>
      <c r="L386" s="278">
        <f>SUM(K386:K387,F386)</f>
        <v>315</v>
      </c>
      <c r="M386" s="80"/>
      <c r="N386" s="80"/>
      <c r="O386" s="80"/>
      <c r="P386" s="80"/>
      <c r="Q386" s="80"/>
      <c r="R386" s="80"/>
      <c r="S386" s="80"/>
      <c r="T386" s="80"/>
      <c r="U386" s="80"/>
      <c r="V386" s="80"/>
      <c r="W386" s="80"/>
      <c r="X386" s="80"/>
      <c r="Y386" s="80"/>
      <c r="Z386" s="80"/>
      <c r="AA386" s="80"/>
      <c r="AB386" s="80"/>
      <c r="AC386" s="80"/>
      <c r="AD386" s="80"/>
      <c r="AE386" s="80"/>
      <c r="AF386" s="80"/>
      <c r="AG386" s="80"/>
      <c r="AH386" s="80"/>
      <c r="AI386" s="80"/>
      <c r="AJ386" s="80"/>
    </row>
    <row r="387" spans="1:36" s="81" customFormat="1" ht="12.75" hidden="1" customHeight="1" outlineLevel="1" thickBot="1" x14ac:dyDescent="0.25">
      <c r="A387" s="269"/>
      <c r="B387" s="275"/>
      <c r="C387" s="277"/>
      <c r="D387" s="281"/>
      <c r="E387" s="283"/>
      <c r="F387" s="281"/>
      <c r="G387" s="136" t="s">
        <v>421</v>
      </c>
      <c r="H387" s="151" t="s">
        <v>71</v>
      </c>
      <c r="I387" s="154">
        <v>2</v>
      </c>
      <c r="J387" s="156">
        <v>70</v>
      </c>
      <c r="K387" s="154">
        <f>I387*J387</f>
        <v>140</v>
      </c>
      <c r="L387" s="279"/>
      <c r="M387" s="80"/>
      <c r="N387" s="80"/>
      <c r="O387" s="80"/>
      <c r="P387" s="80"/>
      <c r="Q387" s="80"/>
      <c r="R387" s="80"/>
      <c r="S387" s="80"/>
      <c r="T387" s="80"/>
      <c r="U387" s="80"/>
      <c r="V387" s="80"/>
      <c r="W387" s="80"/>
      <c r="X387" s="80"/>
      <c r="Y387" s="80"/>
      <c r="Z387" s="80"/>
      <c r="AA387" s="80"/>
      <c r="AB387" s="80"/>
      <c r="AC387" s="80"/>
      <c r="AD387" s="80"/>
      <c r="AE387" s="80"/>
      <c r="AF387" s="80"/>
      <c r="AG387" s="80"/>
      <c r="AH387" s="80"/>
      <c r="AI387" s="80"/>
      <c r="AJ387" s="80"/>
    </row>
    <row r="388" spans="1:36" s="81" customFormat="1" hidden="1" outlineLevel="1" x14ac:dyDescent="0.2">
      <c r="A388" s="268">
        <v>16</v>
      </c>
      <c r="B388" s="274" t="s">
        <v>422</v>
      </c>
      <c r="C388" s="276" t="s">
        <v>45</v>
      </c>
      <c r="D388" s="280">
        <v>1</v>
      </c>
      <c r="E388" s="282">
        <v>280</v>
      </c>
      <c r="F388" s="280">
        <f t="shared" ref="F388" si="126">E388*D388</f>
        <v>280</v>
      </c>
      <c r="G388" s="134" t="s">
        <v>192</v>
      </c>
      <c r="H388" s="149" t="s">
        <v>71</v>
      </c>
      <c r="I388" s="152">
        <f>D388*0.4</f>
        <v>0.4</v>
      </c>
      <c r="J388" s="135">
        <v>900</v>
      </c>
      <c r="K388" s="152">
        <f>J388*I388</f>
        <v>360</v>
      </c>
      <c r="L388" s="278">
        <f>SUM(K388:K389,F388)</f>
        <v>655</v>
      </c>
      <c r="M388" s="80"/>
      <c r="N388" s="80"/>
      <c r="O388" s="80"/>
      <c r="P388" s="80"/>
      <c r="Q388" s="80"/>
      <c r="R388" s="80"/>
      <c r="S388" s="80"/>
      <c r="T388" s="80"/>
      <c r="U388" s="80"/>
      <c r="V388" s="80"/>
      <c r="W388" s="80"/>
      <c r="X388" s="80"/>
      <c r="Y388" s="80"/>
      <c r="Z388" s="80"/>
      <c r="AA388" s="80"/>
      <c r="AB388" s="80"/>
      <c r="AC388" s="80"/>
      <c r="AD388" s="80"/>
      <c r="AE388" s="80"/>
      <c r="AF388" s="80"/>
      <c r="AG388" s="80"/>
      <c r="AH388" s="80"/>
      <c r="AI388" s="80"/>
      <c r="AJ388" s="80"/>
    </row>
    <row r="389" spans="1:36" s="81" customFormat="1" ht="12.75" hidden="1" outlineLevel="1" thickBot="1" x14ac:dyDescent="0.25">
      <c r="A389" s="269"/>
      <c r="B389" s="275"/>
      <c r="C389" s="277"/>
      <c r="D389" s="281"/>
      <c r="E389" s="283"/>
      <c r="F389" s="281"/>
      <c r="G389" s="136" t="s">
        <v>193</v>
      </c>
      <c r="H389" s="151" t="s">
        <v>42</v>
      </c>
      <c r="I389" s="154">
        <f>D388*5</f>
        <v>5</v>
      </c>
      <c r="J389" s="137">
        <v>3</v>
      </c>
      <c r="K389" s="154">
        <f>J389*I389</f>
        <v>15</v>
      </c>
      <c r="L389" s="279"/>
      <c r="M389" s="80"/>
      <c r="N389" s="80"/>
      <c r="O389" s="80"/>
      <c r="P389" s="80"/>
      <c r="Q389" s="80"/>
      <c r="R389" s="80"/>
      <c r="S389" s="80"/>
      <c r="T389" s="80"/>
      <c r="U389" s="80"/>
      <c r="V389" s="80"/>
      <c r="W389" s="80"/>
      <c r="X389" s="80"/>
      <c r="Y389" s="80"/>
      <c r="Z389" s="80"/>
      <c r="AA389" s="80"/>
      <c r="AB389" s="80"/>
      <c r="AC389" s="80"/>
      <c r="AD389" s="80"/>
      <c r="AE389" s="80"/>
      <c r="AF389" s="80"/>
      <c r="AG389" s="80"/>
      <c r="AH389" s="80"/>
      <c r="AI389" s="80"/>
      <c r="AJ389" s="80"/>
    </row>
    <row r="390" spans="1:36" s="81" customFormat="1" hidden="1" outlineLevel="1" x14ac:dyDescent="0.2">
      <c r="A390" s="325">
        <v>17</v>
      </c>
      <c r="B390" s="307" t="s">
        <v>423</v>
      </c>
      <c r="C390" s="394" t="s">
        <v>45</v>
      </c>
      <c r="D390" s="395">
        <v>1</v>
      </c>
      <c r="E390" s="396">
        <v>150</v>
      </c>
      <c r="F390" s="395">
        <f t="shared" ref="F390" si="127">E390*D390</f>
        <v>150</v>
      </c>
      <c r="G390" s="133" t="s">
        <v>420</v>
      </c>
      <c r="H390" s="158" t="s">
        <v>45</v>
      </c>
      <c r="I390" s="159">
        <f>D390*1.1</f>
        <v>1.1000000000000001</v>
      </c>
      <c r="J390" s="160">
        <v>100</v>
      </c>
      <c r="K390" s="159">
        <f>I390*J390</f>
        <v>110.00000000000001</v>
      </c>
      <c r="L390" s="315">
        <f>SUM(K390:K391,F390)</f>
        <v>500</v>
      </c>
      <c r="M390" s="80"/>
      <c r="N390" s="80"/>
      <c r="O390" s="80"/>
      <c r="P390" s="80"/>
      <c r="Q390" s="80"/>
      <c r="R390" s="80"/>
      <c r="S390" s="80"/>
      <c r="T390" s="80"/>
      <c r="U390" s="80"/>
      <c r="V390" s="80"/>
      <c r="W390" s="80"/>
      <c r="X390" s="80"/>
      <c r="Y390" s="80"/>
      <c r="Z390" s="80"/>
      <c r="AA390" s="80"/>
      <c r="AB390" s="80"/>
      <c r="AC390" s="80"/>
      <c r="AD390" s="80"/>
      <c r="AE390" s="80"/>
      <c r="AF390" s="80"/>
      <c r="AG390" s="80"/>
      <c r="AH390" s="80"/>
      <c r="AI390" s="80"/>
      <c r="AJ390" s="80"/>
    </row>
    <row r="391" spans="1:36" s="81" customFormat="1" ht="12.75" hidden="1" customHeight="1" outlineLevel="1" thickBot="1" x14ac:dyDescent="0.25">
      <c r="A391" s="269"/>
      <c r="B391" s="275"/>
      <c r="C391" s="277"/>
      <c r="D391" s="281"/>
      <c r="E391" s="283"/>
      <c r="F391" s="281"/>
      <c r="G391" s="195" t="s">
        <v>421</v>
      </c>
      <c r="H391" s="193" t="s">
        <v>71</v>
      </c>
      <c r="I391" s="194">
        <v>2</v>
      </c>
      <c r="J391" s="196">
        <v>120</v>
      </c>
      <c r="K391" s="191">
        <f>I391*J391</f>
        <v>240</v>
      </c>
      <c r="L391" s="279"/>
      <c r="M391" s="80"/>
      <c r="N391" s="80"/>
      <c r="O391" s="80"/>
      <c r="P391" s="80"/>
      <c r="Q391" s="80"/>
      <c r="R391" s="80"/>
      <c r="S391" s="80"/>
      <c r="T391" s="80"/>
      <c r="U391" s="80"/>
      <c r="V391" s="80"/>
      <c r="W391" s="80"/>
      <c r="X391" s="80"/>
      <c r="Y391" s="80"/>
      <c r="Z391" s="80"/>
      <c r="AA391" s="80"/>
      <c r="AB391" s="80"/>
      <c r="AC391" s="80"/>
      <c r="AD391" s="80"/>
      <c r="AE391" s="80"/>
      <c r="AF391" s="80"/>
      <c r="AG391" s="80"/>
      <c r="AH391" s="80"/>
      <c r="AI391" s="80"/>
      <c r="AJ391" s="80"/>
    </row>
    <row r="392" spans="1:36" s="81" customFormat="1" hidden="1" outlineLevel="1" x14ac:dyDescent="0.2">
      <c r="A392" s="252">
        <v>18</v>
      </c>
      <c r="B392" s="255" t="s">
        <v>427</v>
      </c>
      <c r="C392" s="270" t="s">
        <v>71</v>
      </c>
      <c r="D392" s="261">
        <v>1</v>
      </c>
      <c r="E392" s="265">
        <v>3200</v>
      </c>
      <c r="F392" s="261">
        <f>E392*D392</f>
        <v>3200</v>
      </c>
      <c r="G392" s="134" t="s">
        <v>428</v>
      </c>
      <c r="H392" s="149" t="s">
        <v>71</v>
      </c>
      <c r="I392" s="152">
        <f>D392</f>
        <v>1</v>
      </c>
      <c r="J392" s="135">
        <v>600</v>
      </c>
      <c r="K392" s="152">
        <f>J392*I392</f>
        <v>600</v>
      </c>
      <c r="L392" s="357">
        <f>SUM(K392:K393,F392)</f>
        <v>3850</v>
      </c>
      <c r="M392" s="100"/>
      <c r="N392" s="101"/>
      <c r="O392" s="102"/>
      <c r="P392" s="102"/>
      <c r="Q392" s="102"/>
      <c r="R392" s="80"/>
      <c r="S392" s="80"/>
      <c r="T392" s="80"/>
      <c r="U392" s="80"/>
      <c r="V392" s="80"/>
      <c r="W392" s="80"/>
      <c r="X392" s="80"/>
      <c r="Y392" s="80"/>
      <c r="Z392" s="80"/>
      <c r="AA392" s="80"/>
      <c r="AB392" s="80"/>
      <c r="AC392" s="80"/>
      <c r="AD392" s="80"/>
      <c r="AE392" s="80"/>
      <c r="AF392" s="80"/>
      <c r="AG392" s="80"/>
      <c r="AH392" s="80"/>
      <c r="AI392" s="80"/>
      <c r="AJ392" s="80"/>
    </row>
    <row r="393" spans="1:36" s="81" customFormat="1" ht="12.75" hidden="1" outlineLevel="1" thickBot="1" x14ac:dyDescent="0.25">
      <c r="A393" s="253"/>
      <c r="B393" s="257"/>
      <c r="C393" s="271"/>
      <c r="D393" s="263"/>
      <c r="E393" s="267"/>
      <c r="F393" s="263"/>
      <c r="G393" s="136" t="s">
        <v>429</v>
      </c>
      <c r="H393" s="151" t="s">
        <v>71</v>
      </c>
      <c r="I393" s="154">
        <f>D392</f>
        <v>1</v>
      </c>
      <c r="J393" s="137">
        <v>50</v>
      </c>
      <c r="K393" s="154">
        <f>J393*I393</f>
        <v>50</v>
      </c>
      <c r="L393" s="359"/>
      <c r="M393" s="80"/>
      <c r="N393" s="80"/>
      <c r="O393" s="80"/>
      <c r="P393" s="80"/>
      <c r="Q393" s="80"/>
      <c r="R393" s="80"/>
      <c r="S393" s="80"/>
      <c r="T393" s="80"/>
      <c r="U393" s="80"/>
      <c r="V393" s="80"/>
      <c r="W393" s="80"/>
      <c r="X393" s="80"/>
      <c r="Y393" s="80"/>
      <c r="Z393" s="80"/>
      <c r="AA393" s="80"/>
      <c r="AB393" s="80"/>
      <c r="AC393" s="80"/>
      <c r="AD393" s="80"/>
      <c r="AE393" s="80"/>
      <c r="AF393" s="80"/>
      <c r="AG393" s="80"/>
      <c r="AH393" s="80"/>
      <c r="AI393" s="80"/>
      <c r="AJ393" s="80"/>
    </row>
    <row r="394" spans="1:36" s="81" customFormat="1" hidden="1" outlineLevel="1" x14ac:dyDescent="0.2">
      <c r="A394" s="268">
        <v>19</v>
      </c>
      <c r="B394" s="274" t="s">
        <v>430</v>
      </c>
      <c r="C394" s="276" t="s">
        <v>71</v>
      </c>
      <c r="D394" s="280">
        <v>1</v>
      </c>
      <c r="E394" s="282">
        <v>75</v>
      </c>
      <c r="F394" s="280">
        <f t="shared" ref="F394" si="128">E394*D394</f>
        <v>75</v>
      </c>
      <c r="G394" s="134" t="s">
        <v>435</v>
      </c>
      <c r="H394" s="149" t="s">
        <v>71</v>
      </c>
      <c r="I394" s="152">
        <f>D394*1</f>
        <v>1</v>
      </c>
      <c r="J394" s="155">
        <v>1200</v>
      </c>
      <c r="K394" s="152">
        <f>I394*J394</f>
        <v>1200</v>
      </c>
      <c r="L394" s="278">
        <f>SUM(K394:K395,F394)</f>
        <v>1325</v>
      </c>
      <c r="M394" s="80"/>
      <c r="N394" s="80"/>
      <c r="O394" s="80"/>
      <c r="P394" s="80"/>
      <c r="Q394" s="80"/>
      <c r="R394" s="80"/>
      <c r="S394" s="80"/>
      <c r="T394" s="80"/>
      <c r="U394" s="80"/>
      <c r="V394" s="80"/>
      <c r="W394" s="80"/>
      <c r="X394" s="80"/>
      <c r="Y394" s="80"/>
      <c r="Z394" s="80"/>
      <c r="AA394" s="80"/>
      <c r="AB394" s="80"/>
      <c r="AC394" s="80"/>
      <c r="AD394" s="80"/>
      <c r="AE394" s="80"/>
      <c r="AF394" s="80"/>
      <c r="AG394" s="80"/>
      <c r="AH394" s="80"/>
      <c r="AI394" s="80"/>
      <c r="AJ394" s="80"/>
    </row>
    <row r="395" spans="1:36" s="81" customFormat="1" ht="12.75" hidden="1" outlineLevel="1" thickBot="1" x14ac:dyDescent="0.25">
      <c r="A395" s="325"/>
      <c r="B395" s="307"/>
      <c r="C395" s="394"/>
      <c r="D395" s="395"/>
      <c r="E395" s="396"/>
      <c r="F395" s="395"/>
      <c r="G395" s="92" t="s">
        <v>429</v>
      </c>
      <c r="H395" s="170" t="s">
        <v>71</v>
      </c>
      <c r="I395" s="171">
        <f>D394</f>
        <v>1</v>
      </c>
      <c r="J395" s="93">
        <v>50</v>
      </c>
      <c r="K395" s="171">
        <f>J395*I395</f>
        <v>50</v>
      </c>
      <c r="L395" s="315"/>
      <c r="M395" s="80"/>
      <c r="N395" s="80"/>
      <c r="O395" s="80"/>
      <c r="P395" s="80"/>
      <c r="Q395" s="80"/>
      <c r="R395" s="80"/>
      <c r="S395" s="80"/>
      <c r="T395" s="80"/>
      <c r="U395" s="80"/>
      <c r="V395" s="80"/>
      <c r="W395" s="80"/>
      <c r="X395" s="80"/>
      <c r="Y395" s="80"/>
      <c r="Z395" s="80"/>
      <c r="AA395" s="80"/>
      <c r="AB395" s="80"/>
      <c r="AC395" s="80"/>
      <c r="AD395" s="80"/>
      <c r="AE395" s="80"/>
      <c r="AF395" s="80"/>
      <c r="AG395" s="80"/>
      <c r="AH395" s="80"/>
      <c r="AI395" s="80"/>
      <c r="AJ395" s="80"/>
    </row>
    <row r="396" spans="1:36" s="81" customFormat="1" hidden="1" outlineLevel="1" x14ac:dyDescent="0.2">
      <c r="A396" s="268">
        <v>20</v>
      </c>
      <c r="B396" s="274" t="s">
        <v>431</v>
      </c>
      <c r="C396" s="276" t="s">
        <v>71</v>
      </c>
      <c r="D396" s="280">
        <v>1</v>
      </c>
      <c r="E396" s="282">
        <v>75</v>
      </c>
      <c r="F396" s="280">
        <f t="shared" ref="F396" si="129">E396*D396</f>
        <v>75</v>
      </c>
      <c r="G396" s="134" t="s">
        <v>436</v>
      </c>
      <c r="H396" s="149" t="s">
        <v>71</v>
      </c>
      <c r="I396" s="152">
        <f>D396</f>
        <v>1</v>
      </c>
      <c r="J396" s="155">
        <v>250</v>
      </c>
      <c r="K396" s="152">
        <f t="shared" ref="K396:K403" si="130">J396*I396</f>
        <v>250</v>
      </c>
      <c r="L396" s="278">
        <f>SUM(K396:K397,F396)</f>
        <v>375</v>
      </c>
      <c r="M396" s="80"/>
      <c r="N396" s="80"/>
      <c r="O396" s="80"/>
      <c r="P396" s="80"/>
      <c r="Q396" s="80"/>
      <c r="R396" s="80"/>
      <c r="S396" s="80"/>
      <c r="T396" s="80"/>
      <c r="U396" s="80"/>
      <c r="V396" s="80"/>
      <c r="W396" s="80"/>
      <c r="X396" s="80"/>
      <c r="Y396" s="80"/>
      <c r="Z396" s="80"/>
      <c r="AA396" s="80"/>
      <c r="AB396" s="80"/>
      <c r="AC396" s="80"/>
      <c r="AD396" s="80"/>
      <c r="AE396" s="80"/>
      <c r="AF396" s="80"/>
      <c r="AG396" s="80"/>
      <c r="AH396" s="80"/>
      <c r="AI396" s="80"/>
      <c r="AJ396" s="80"/>
    </row>
    <row r="397" spans="1:36" s="81" customFormat="1" ht="12.75" hidden="1" outlineLevel="1" thickBot="1" x14ac:dyDescent="0.25">
      <c r="A397" s="269"/>
      <c r="B397" s="275"/>
      <c r="C397" s="277"/>
      <c r="D397" s="281"/>
      <c r="E397" s="283"/>
      <c r="F397" s="281"/>
      <c r="G397" s="136" t="s">
        <v>429</v>
      </c>
      <c r="H397" s="151" t="s">
        <v>71</v>
      </c>
      <c r="I397" s="154">
        <f>D396</f>
        <v>1</v>
      </c>
      <c r="J397" s="137">
        <v>50</v>
      </c>
      <c r="K397" s="154">
        <f t="shared" si="130"/>
        <v>50</v>
      </c>
      <c r="L397" s="279"/>
      <c r="M397" s="80"/>
      <c r="N397" s="80"/>
      <c r="O397" s="80"/>
      <c r="P397" s="80"/>
      <c r="Q397" s="80"/>
      <c r="R397" s="80"/>
      <c r="S397" s="80"/>
      <c r="T397" s="80"/>
      <c r="U397" s="80"/>
      <c r="V397" s="80"/>
      <c r="W397" s="80"/>
      <c r="X397" s="80"/>
      <c r="Y397" s="80"/>
      <c r="Z397" s="80"/>
      <c r="AA397" s="80"/>
      <c r="AB397" s="80"/>
      <c r="AC397" s="80"/>
      <c r="AD397" s="80"/>
      <c r="AE397" s="80"/>
      <c r="AF397" s="80"/>
      <c r="AG397" s="80"/>
      <c r="AH397" s="80"/>
      <c r="AI397" s="80"/>
      <c r="AJ397" s="80"/>
    </row>
    <row r="398" spans="1:36" s="81" customFormat="1" hidden="1" outlineLevel="1" x14ac:dyDescent="0.2">
      <c r="A398" s="268">
        <v>21</v>
      </c>
      <c r="B398" s="274" t="s">
        <v>432</v>
      </c>
      <c r="C398" s="276" t="s">
        <v>71</v>
      </c>
      <c r="D398" s="280">
        <v>1</v>
      </c>
      <c r="E398" s="282">
        <v>75</v>
      </c>
      <c r="F398" s="280">
        <f t="shared" ref="F398" si="131">E398*D398</f>
        <v>75</v>
      </c>
      <c r="G398" s="134" t="s">
        <v>436</v>
      </c>
      <c r="H398" s="149" t="s">
        <v>71</v>
      </c>
      <c r="I398" s="152">
        <f>D398</f>
        <v>1</v>
      </c>
      <c r="J398" s="155">
        <v>2500</v>
      </c>
      <c r="K398" s="152">
        <f t="shared" ref="K398:K399" si="132">J398*I398</f>
        <v>2500</v>
      </c>
      <c r="L398" s="278">
        <f>SUM(K398:K399,F398)</f>
        <v>2625</v>
      </c>
      <c r="M398" s="80"/>
      <c r="N398" s="80"/>
      <c r="O398" s="80"/>
      <c r="P398" s="80"/>
      <c r="Q398" s="80"/>
      <c r="R398" s="80"/>
      <c r="S398" s="80"/>
      <c r="T398" s="80"/>
      <c r="U398" s="80"/>
      <c r="V398" s="80"/>
      <c r="W398" s="80"/>
      <c r="X398" s="80"/>
      <c r="Y398" s="80"/>
      <c r="Z398" s="80"/>
      <c r="AA398" s="80"/>
      <c r="AB398" s="80"/>
      <c r="AC398" s="80"/>
      <c r="AD398" s="80"/>
      <c r="AE398" s="80"/>
      <c r="AF398" s="80"/>
      <c r="AG398" s="80"/>
      <c r="AH398" s="80"/>
      <c r="AI398" s="80"/>
      <c r="AJ398" s="80"/>
    </row>
    <row r="399" spans="1:36" s="81" customFormat="1" ht="12.75" hidden="1" outlineLevel="1" thickBot="1" x14ac:dyDescent="0.25">
      <c r="A399" s="269"/>
      <c r="B399" s="275"/>
      <c r="C399" s="277"/>
      <c r="D399" s="281"/>
      <c r="E399" s="283"/>
      <c r="F399" s="281"/>
      <c r="G399" s="136" t="s">
        <v>429</v>
      </c>
      <c r="H399" s="151" t="s">
        <v>71</v>
      </c>
      <c r="I399" s="154">
        <f>D398</f>
        <v>1</v>
      </c>
      <c r="J399" s="137">
        <v>50</v>
      </c>
      <c r="K399" s="154">
        <f t="shared" si="132"/>
        <v>50</v>
      </c>
      <c r="L399" s="279"/>
      <c r="M399" s="80"/>
      <c r="N399" s="80"/>
      <c r="O399" s="80"/>
      <c r="P399" s="80"/>
      <c r="Q399" s="80"/>
      <c r="R399" s="80"/>
      <c r="S399" s="80"/>
      <c r="T399" s="80"/>
      <c r="U399" s="80"/>
      <c r="V399" s="80"/>
      <c r="W399" s="80"/>
      <c r="X399" s="80"/>
      <c r="Y399" s="80"/>
      <c r="Z399" s="80"/>
      <c r="AA399" s="80"/>
      <c r="AB399" s="80"/>
      <c r="AC399" s="80"/>
      <c r="AD399" s="80"/>
      <c r="AE399" s="80"/>
      <c r="AF399" s="80"/>
      <c r="AG399" s="80"/>
      <c r="AH399" s="80"/>
      <c r="AI399" s="80"/>
      <c r="AJ399" s="80"/>
    </row>
    <row r="400" spans="1:36" s="81" customFormat="1" hidden="1" outlineLevel="1" x14ac:dyDescent="0.2">
      <c r="A400" s="268">
        <v>22</v>
      </c>
      <c r="B400" s="274" t="s">
        <v>433</v>
      </c>
      <c r="C400" s="276" t="s">
        <v>71</v>
      </c>
      <c r="D400" s="280">
        <v>1</v>
      </c>
      <c r="E400" s="282">
        <v>75</v>
      </c>
      <c r="F400" s="280">
        <f t="shared" ref="F400" si="133">E400*D400</f>
        <v>75</v>
      </c>
      <c r="G400" s="134" t="s">
        <v>437</v>
      </c>
      <c r="H400" s="149" t="s">
        <v>71</v>
      </c>
      <c r="I400" s="152">
        <f>D400</f>
        <v>1</v>
      </c>
      <c r="J400" s="155">
        <v>1200</v>
      </c>
      <c r="K400" s="152">
        <f t="shared" si="130"/>
        <v>1200</v>
      </c>
      <c r="L400" s="278">
        <f>SUM(K400:K401,F400)</f>
        <v>1325</v>
      </c>
      <c r="M400" s="80"/>
      <c r="N400" s="80"/>
      <c r="O400" s="80"/>
      <c r="P400" s="80"/>
      <c r="Q400" s="80"/>
      <c r="R400" s="80"/>
      <c r="S400" s="80"/>
      <c r="T400" s="80"/>
      <c r="U400" s="80"/>
      <c r="V400" s="80"/>
      <c r="W400" s="80"/>
      <c r="X400" s="80"/>
      <c r="Y400" s="80"/>
      <c r="Z400" s="80"/>
      <c r="AA400" s="80"/>
      <c r="AB400" s="80"/>
      <c r="AC400" s="80"/>
      <c r="AD400" s="80"/>
      <c r="AE400" s="80"/>
      <c r="AF400" s="80"/>
      <c r="AG400" s="80"/>
      <c r="AH400" s="80"/>
      <c r="AI400" s="80"/>
      <c r="AJ400" s="80"/>
    </row>
    <row r="401" spans="1:36" s="81" customFormat="1" ht="15.75" hidden="1" customHeight="1" outlineLevel="1" thickBot="1" x14ac:dyDescent="0.25">
      <c r="A401" s="269"/>
      <c r="B401" s="275"/>
      <c r="C401" s="277"/>
      <c r="D401" s="281"/>
      <c r="E401" s="283"/>
      <c r="F401" s="281"/>
      <c r="G401" s="136" t="s">
        <v>429</v>
      </c>
      <c r="H401" s="151" t="s">
        <v>71</v>
      </c>
      <c r="I401" s="154">
        <f>D400</f>
        <v>1</v>
      </c>
      <c r="J401" s="137">
        <v>50</v>
      </c>
      <c r="K401" s="154">
        <f t="shared" si="130"/>
        <v>50</v>
      </c>
      <c r="L401" s="279"/>
      <c r="M401" s="80"/>
      <c r="N401" s="80"/>
      <c r="O401" s="80"/>
      <c r="P401" s="80"/>
      <c r="Q401" s="80"/>
      <c r="R401" s="80"/>
      <c r="S401" s="80"/>
      <c r="T401" s="80"/>
      <c r="U401" s="80"/>
      <c r="V401" s="80"/>
      <c r="W401" s="80"/>
      <c r="X401" s="80"/>
      <c r="Y401" s="80"/>
      <c r="Z401" s="80"/>
      <c r="AA401" s="80"/>
      <c r="AB401" s="80"/>
      <c r="AC401" s="80"/>
      <c r="AD401" s="80"/>
      <c r="AE401" s="80"/>
      <c r="AF401" s="80"/>
      <c r="AG401" s="80"/>
      <c r="AH401" s="80"/>
      <c r="AI401" s="80"/>
      <c r="AJ401" s="80"/>
    </row>
    <row r="402" spans="1:36" s="81" customFormat="1" hidden="1" outlineLevel="1" x14ac:dyDescent="0.2">
      <c r="A402" s="268">
        <v>23</v>
      </c>
      <c r="B402" s="274" t="s">
        <v>434</v>
      </c>
      <c r="C402" s="276" t="s">
        <v>71</v>
      </c>
      <c r="D402" s="280">
        <v>1</v>
      </c>
      <c r="E402" s="282">
        <v>75</v>
      </c>
      <c r="F402" s="280">
        <f t="shared" ref="F402" si="134">E402*D402</f>
        <v>75</v>
      </c>
      <c r="G402" s="134" t="s">
        <v>438</v>
      </c>
      <c r="H402" s="149" t="s">
        <v>71</v>
      </c>
      <c r="I402" s="152">
        <f>D402</f>
        <v>1</v>
      </c>
      <c r="J402" s="155">
        <v>1500</v>
      </c>
      <c r="K402" s="152">
        <f t="shared" si="130"/>
        <v>1500</v>
      </c>
      <c r="L402" s="278">
        <f>SUM(K402:K403,F402)</f>
        <v>1625</v>
      </c>
      <c r="M402" s="80"/>
      <c r="N402" s="80"/>
      <c r="O402" s="80"/>
      <c r="P402" s="80"/>
      <c r="Q402" s="80"/>
      <c r="R402" s="80"/>
      <c r="S402" s="80"/>
      <c r="T402" s="80"/>
      <c r="U402" s="80"/>
      <c r="V402" s="80"/>
      <c r="W402" s="80"/>
      <c r="X402" s="80"/>
      <c r="Y402" s="80"/>
      <c r="Z402" s="80"/>
      <c r="AA402" s="80"/>
      <c r="AB402" s="80"/>
      <c r="AC402" s="80"/>
      <c r="AD402" s="80"/>
      <c r="AE402" s="80"/>
      <c r="AF402" s="80"/>
      <c r="AG402" s="80"/>
      <c r="AH402" s="80"/>
      <c r="AI402" s="80"/>
      <c r="AJ402" s="80"/>
    </row>
    <row r="403" spans="1:36" s="81" customFormat="1" ht="12.75" hidden="1" outlineLevel="1" thickBot="1" x14ac:dyDescent="0.25">
      <c r="A403" s="269"/>
      <c r="B403" s="275"/>
      <c r="C403" s="277"/>
      <c r="D403" s="281"/>
      <c r="E403" s="283"/>
      <c r="F403" s="281"/>
      <c r="G403" s="136" t="s">
        <v>429</v>
      </c>
      <c r="H403" s="151" t="s">
        <v>71</v>
      </c>
      <c r="I403" s="154">
        <f>D402</f>
        <v>1</v>
      </c>
      <c r="J403" s="137">
        <v>50</v>
      </c>
      <c r="K403" s="154">
        <f t="shared" si="130"/>
        <v>50</v>
      </c>
      <c r="L403" s="279"/>
      <c r="M403" s="80"/>
      <c r="N403" s="80"/>
      <c r="O403" s="80"/>
      <c r="P403" s="80"/>
      <c r="Q403" s="80"/>
      <c r="R403" s="80"/>
      <c r="S403" s="80"/>
      <c r="T403" s="80"/>
      <c r="U403" s="80"/>
      <c r="V403" s="80"/>
      <c r="W403" s="80"/>
      <c r="X403" s="80"/>
      <c r="Y403" s="80"/>
      <c r="Z403" s="80"/>
      <c r="AA403" s="80"/>
      <c r="AB403" s="80"/>
      <c r="AC403" s="80"/>
      <c r="AD403" s="80"/>
      <c r="AE403" s="80"/>
      <c r="AF403" s="80"/>
      <c r="AG403" s="80"/>
      <c r="AH403" s="80"/>
      <c r="AI403" s="80"/>
      <c r="AJ403" s="80"/>
    </row>
    <row r="404" spans="1:36" s="81" customFormat="1" hidden="1" outlineLevel="1" x14ac:dyDescent="0.2">
      <c r="A404" s="268">
        <v>24</v>
      </c>
      <c r="B404" s="274" t="s">
        <v>439</v>
      </c>
      <c r="C404" s="276" t="s">
        <v>71</v>
      </c>
      <c r="D404" s="280">
        <v>1</v>
      </c>
      <c r="E404" s="282">
        <v>1500</v>
      </c>
      <c r="F404" s="280">
        <f t="shared" ref="F404" si="135">E404*D404</f>
        <v>1500</v>
      </c>
      <c r="G404" s="134" t="s">
        <v>440</v>
      </c>
      <c r="H404" s="149" t="s">
        <v>71</v>
      </c>
      <c r="I404" s="152">
        <f>D404</f>
        <v>1</v>
      </c>
      <c r="J404" s="155">
        <v>800</v>
      </c>
      <c r="K404" s="152">
        <f t="shared" ref="K404:K405" si="136">J404*I404</f>
        <v>800</v>
      </c>
      <c r="L404" s="278">
        <f>SUM(K404:K405,F404)</f>
        <v>2550</v>
      </c>
      <c r="M404" s="80"/>
      <c r="N404" s="80"/>
      <c r="O404" s="80"/>
      <c r="P404" s="80"/>
      <c r="Q404" s="80"/>
      <c r="R404" s="80"/>
      <c r="S404" s="80"/>
      <c r="T404" s="80"/>
      <c r="U404" s="80"/>
      <c r="V404" s="80"/>
      <c r="W404" s="80"/>
      <c r="X404" s="80"/>
      <c r="Y404" s="80"/>
      <c r="Z404" s="80"/>
      <c r="AA404" s="80"/>
      <c r="AB404" s="80"/>
      <c r="AC404" s="80"/>
      <c r="AD404" s="80"/>
      <c r="AE404" s="80"/>
      <c r="AF404" s="80"/>
      <c r="AG404" s="80"/>
      <c r="AH404" s="80"/>
      <c r="AI404" s="80"/>
      <c r="AJ404" s="80"/>
    </row>
    <row r="405" spans="1:36" s="81" customFormat="1" ht="12.75" hidden="1" outlineLevel="1" thickBot="1" x14ac:dyDescent="0.25">
      <c r="A405" s="269"/>
      <c r="B405" s="275"/>
      <c r="C405" s="277"/>
      <c r="D405" s="281"/>
      <c r="E405" s="283"/>
      <c r="F405" s="281"/>
      <c r="G405" s="136" t="s">
        <v>429</v>
      </c>
      <c r="H405" s="151" t="s">
        <v>71</v>
      </c>
      <c r="I405" s="154">
        <f>D404</f>
        <v>1</v>
      </c>
      <c r="J405" s="137">
        <v>250</v>
      </c>
      <c r="K405" s="154">
        <f t="shared" si="136"/>
        <v>250</v>
      </c>
      <c r="L405" s="279"/>
      <c r="M405" s="80"/>
      <c r="N405" s="80"/>
      <c r="O405" s="80"/>
      <c r="P405" s="80"/>
      <c r="Q405" s="80"/>
      <c r="R405" s="80"/>
      <c r="S405" s="80"/>
      <c r="T405" s="80"/>
      <c r="U405" s="80"/>
      <c r="V405" s="80"/>
      <c r="W405" s="80"/>
      <c r="X405" s="80"/>
      <c r="Y405" s="80"/>
      <c r="Z405" s="80"/>
      <c r="AA405" s="80"/>
      <c r="AB405" s="80"/>
      <c r="AC405" s="80"/>
      <c r="AD405" s="80"/>
      <c r="AE405" s="80"/>
      <c r="AF405" s="80"/>
      <c r="AG405" s="80"/>
      <c r="AH405" s="80"/>
      <c r="AI405" s="80"/>
      <c r="AJ405" s="80"/>
    </row>
    <row r="406" spans="1:36" s="81" customFormat="1" hidden="1" outlineLevel="1" x14ac:dyDescent="0.2">
      <c r="A406" s="268">
        <v>25</v>
      </c>
      <c r="B406" s="274" t="s">
        <v>441</v>
      </c>
      <c r="C406" s="276" t="s">
        <v>71</v>
      </c>
      <c r="D406" s="280">
        <v>1</v>
      </c>
      <c r="E406" s="282">
        <v>3500</v>
      </c>
      <c r="F406" s="280">
        <f t="shared" ref="F406" si="137">E406*D406</f>
        <v>3500</v>
      </c>
      <c r="G406" s="134" t="s">
        <v>442</v>
      </c>
      <c r="H406" s="149" t="s">
        <v>71</v>
      </c>
      <c r="I406" s="152">
        <f>D406</f>
        <v>1</v>
      </c>
      <c r="J406" s="155">
        <v>3500</v>
      </c>
      <c r="K406" s="152">
        <f t="shared" ref="K406:K407" si="138">J406*I406</f>
        <v>3500</v>
      </c>
      <c r="L406" s="278">
        <f>SUM(K406:K407,F406)</f>
        <v>7500</v>
      </c>
      <c r="M406" s="80"/>
      <c r="N406" s="80"/>
      <c r="O406" s="80"/>
      <c r="P406" s="80"/>
      <c r="Q406" s="80"/>
      <c r="R406" s="80"/>
      <c r="S406" s="80"/>
      <c r="T406" s="80"/>
      <c r="U406" s="80"/>
      <c r="V406" s="80"/>
      <c r="W406" s="80"/>
      <c r="X406" s="80"/>
      <c r="Y406" s="80"/>
      <c r="Z406" s="80"/>
      <c r="AA406" s="80"/>
      <c r="AB406" s="80"/>
      <c r="AC406" s="80"/>
      <c r="AD406" s="80"/>
      <c r="AE406" s="80"/>
      <c r="AF406" s="80"/>
      <c r="AG406" s="80"/>
      <c r="AH406" s="80"/>
      <c r="AI406" s="80"/>
      <c r="AJ406" s="80"/>
    </row>
    <row r="407" spans="1:36" s="81" customFormat="1" ht="12.75" hidden="1" outlineLevel="1" thickBot="1" x14ac:dyDescent="0.25">
      <c r="A407" s="269"/>
      <c r="B407" s="275"/>
      <c r="C407" s="277"/>
      <c r="D407" s="281"/>
      <c r="E407" s="283"/>
      <c r="F407" s="281"/>
      <c r="G407" s="136" t="s">
        <v>429</v>
      </c>
      <c r="H407" s="151" t="s">
        <v>71</v>
      </c>
      <c r="I407" s="154">
        <f>D406</f>
        <v>1</v>
      </c>
      <c r="J407" s="137">
        <v>500</v>
      </c>
      <c r="K407" s="154">
        <f t="shared" si="138"/>
        <v>500</v>
      </c>
      <c r="L407" s="279"/>
      <c r="M407" s="80"/>
      <c r="N407" s="80"/>
      <c r="O407" s="80"/>
      <c r="P407" s="80"/>
      <c r="Q407" s="80"/>
      <c r="R407" s="80"/>
      <c r="S407" s="80"/>
      <c r="T407" s="80"/>
      <c r="U407" s="80"/>
      <c r="V407" s="80"/>
      <c r="W407" s="80"/>
      <c r="X407" s="80"/>
      <c r="Y407" s="80"/>
      <c r="Z407" s="80"/>
      <c r="AA407" s="80"/>
      <c r="AB407" s="80"/>
      <c r="AC407" s="80"/>
      <c r="AD407" s="80"/>
      <c r="AE407" s="80"/>
      <c r="AF407" s="80"/>
      <c r="AG407" s="80"/>
      <c r="AH407" s="80"/>
      <c r="AI407" s="80"/>
      <c r="AJ407" s="80"/>
    </row>
    <row r="408" spans="1:36" s="81" customFormat="1" hidden="1" outlineLevel="1" x14ac:dyDescent="0.2">
      <c r="A408" s="268">
        <v>26</v>
      </c>
      <c r="B408" s="274" t="s">
        <v>443</v>
      </c>
      <c r="C408" s="276" t="s">
        <v>71</v>
      </c>
      <c r="D408" s="280">
        <v>1</v>
      </c>
      <c r="E408" s="282">
        <v>3000</v>
      </c>
      <c r="F408" s="280">
        <f t="shared" ref="F408" si="139">E408*D408</f>
        <v>3000</v>
      </c>
      <c r="G408" s="134" t="s">
        <v>447</v>
      </c>
      <c r="H408" s="149" t="s">
        <v>71</v>
      </c>
      <c r="I408" s="152">
        <f>D408</f>
        <v>1</v>
      </c>
      <c r="J408" s="155">
        <v>8500</v>
      </c>
      <c r="K408" s="152">
        <f t="shared" ref="K408:K411" si="140">J408*I408</f>
        <v>8500</v>
      </c>
      <c r="L408" s="278">
        <f>SUM(K408:K409,F408)</f>
        <v>12000</v>
      </c>
      <c r="M408" s="80"/>
      <c r="N408" s="80"/>
      <c r="O408" s="80"/>
      <c r="P408" s="80"/>
      <c r="Q408" s="80"/>
      <c r="R408" s="80"/>
      <c r="S408" s="80"/>
      <c r="T408" s="80"/>
      <c r="U408" s="80"/>
      <c r="V408" s="80"/>
      <c r="W408" s="80"/>
      <c r="X408" s="80"/>
      <c r="Y408" s="80"/>
      <c r="Z408" s="80"/>
      <c r="AA408" s="80"/>
      <c r="AB408" s="80"/>
      <c r="AC408" s="80"/>
      <c r="AD408" s="80"/>
      <c r="AE408" s="80"/>
      <c r="AF408" s="80"/>
      <c r="AG408" s="80"/>
      <c r="AH408" s="80"/>
      <c r="AI408" s="80"/>
      <c r="AJ408" s="80"/>
    </row>
    <row r="409" spans="1:36" s="81" customFormat="1" ht="12.75" hidden="1" outlineLevel="1" thickBot="1" x14ac:dyDescent="0.25">
      <c r="A409" s="269"/>
      <c r="B409" s="275"/>
      <c r="C409" s="277"/>
      <c r="D409" s="281"/>
      <c r="E409" s="283"/>
      <c r="F409" s="281"/>
      <c r="G409" s="136" t="s">
        <v>429</v>
      </c>
      <c r="H409" s="151" t="s">
        <v>71</v>
      </c>
      <c r="I409" s="154">
        <f>D408</f>
        <v>1</v>
      </c>
      <c r="J409" s="137">
        <v>500</v>
      </c>
      <c r="K409" s="154">
        <f t="shared" si="140"/>
        <v>500</v>
      </c>
      <c r="L409" s="279"/>
      <c r="M409" s="80"/>
      <c r="N409" s="80"/>
      <c r="O409" s="80"/>
      <c r="P409" s="80"/>
      <c r="Q409" s="80"/>
      <c r="R409" s="80"/>
      <c r="S409" s="80"/>
      <c r="T409" s="80"/>
      <c r="U409" s="80"/>
      <c r="V409" s="80"/>
      <c r="W409" s="80"/>
      <c r="X409" s="80"/>
      <c r="Y409" s="80"/>
      <c r="Z409" s="80"/>
      <c r="AA409" s="80"/>
      <c r="AB409" s="80"/>
      <c r="AC409" s="80"/>
      <c r="AD409" s="80"/>
      <c r="AE409" s="80"/>
      <c r="AF409" s="80"/>
      <c r="AG409" s="80"/>
      <c r="AH409" s="80"/>
      <c r="AI409" s="80"/>
      <c r="AJ409" s="80"/>
    </row>
    <row r="410" spans="1:36" s="81" customFormat="1" hidden="1" outlineLevel="1" x14ac:dyDescent="0.2">
      <c r="A410" s="268">
        <v>27</v>
      </c>
      <c r="B410" s="274" t="s">
        <v>444</v>
      </c>
      <c r="C410" s="276" t="s">
        <v>71</v>
      </c>
      <c r="D410" s="280">
        <v>1</v>
      </c>
      <c r="E410" s="282">
        <v>1500</v>
      </c>
      <c r="F410" s="280">
        <f t="shared" ref="F410" si="141">E410*D410</f>
        <v>1500</v>
      </c>
      <c r="G410" s="134" t="s">
        <v>445</v>
      </c>
      <c r="H410" s="149" t="s">
        <v>71</v>
      </c>
      <c r="I410" s="152">
        <f>D410</f>
        <v>1</v>
      </c>
      <c r="J410" s="155">
        <v>12000</v>
      </c>
      <c r="K410" s="152">
        <f t="shared" si="140"/>
        <v>12000</v>
      </c>
      <c r="L410" s="278">
        <f>SUM(K410:K411,F410)</f>
        <v>14000</v>
      </c>
      <c r="M410" s="80"/>
      <c r="N410" s="80"/>
      <c r="O410" s="80"/>
      <c r="P410" s="80"/>
      <c r="Q410" s="80"/>
      <c r="R410" s="80"/>
      <c r="S410" s="80"/>
      <c r="T410" s="80"/>
      <c r="U410" s="80"/>
      <c r="V410" s="80"/>
      <c r="W410" s="80"/>
      <c r="X410" s="80"/>
      <c r="Y410" s="80"/>
      <c r="Z410" s="80"/>
      <c r="AA410" s="80"/>
      <c r="AB410" s="80"/>
      <c r="AC410" s="80"/>
      <c r="AD410" s="80"/>
      <c r="AE410" s="80"/>
      <c r="AF410" s="80"/>
      <c r="AG410" s="80"/>
      <c r="AH410" s="80"/>
      <c r="AI410" s="80"/>
      <c r="AJ410" s="80"/>
    </row>
    <row r="411" spans="1:36" s="81" customFormat="1" ht="12.75" hidden="1" outlineLevel="1" thickBot="1" x14ac:dyDescent="0.25">
      <c r="A411" s="269"/>
      <c r="B411" s="275"/>
      <c r="C411" s="277"/>
      <c r="D411" s="281"/>
      <c r="E411" s="283"/>
      <c r="F411" s="281"/>
      <c r="G411" s="136" t="s">
        <v>429</v>
      </c>
      <c r="H411" s="151" t="s">
        <v>71</v>
      </c>
      <c r="I411" s="154">
        <f>D410</f>
        <v>1</v>
      </c>
      <c r="J411" s="137">
        <v>500</v>
      </c>
      <c r="K411" s="154">
        <f t="shared" si="140"/>
        <v>500</v>
      </c>
      <c r="L411" s="279"/>
      <c r="M411" s="80"/>
      <c r="N411" s="80"/>
      <c r="O411" s="80"/>
      <c r="P411" s="80"/>
      <c r="Q411" s="80"/>
      <c r="R411" s="80"/>
      <c r="S411" s="80"/>
      <c r="T411" s="80"/>
      <c r="U411" s="80"/>
      <c r="V411" s="80"/>
      <c r="W411" s="80"/>
      <c r="X411" s="80"/>
      <c r="Y411" s="80"/>
      <c r="Z411" s="80"/>
      <c r="AA411" s="80"/>
      <c r="AB411" s="80"/>
      <c r="AC411" s="80"/>
      <c r="AD411" s="80"/>
      <c r="AE411" s="80"/>
      <c r="AF411" s="80"/>
      <c r="AG411" s="80"/>
      <c r="AH411" s="80"/>
      <c r="AI411" s="80"/>
      <c r="AJ411" s="80"/>
    </row>
    <row r="412" spans="1:36" s="81" customFormat="1" hidden="1" outlineLevel="1" x14ac:dyDescent="0.2">
      <c r="A412" s="268">
        <v>28</v>
      </c>
      <c r="B412" s="274" t="s">
        <v>446</v>
      </c>
      <c r="C412" s="276" t="s">
        <v>71</v>
      </c>
      <c r="D412" s="280">
        <v>1</v>
      </c>
      <c r="E412" s="282">
        <v>2500</v>
      </c>
      <c r="F412" s="280">
        <f t="shared" ref="F412" si="142">E412*D412</f>
        <v>2500</v>
      </c>
      <c r="G412" s="134" t="s">
        <v>445</v>
      </c>
      <c r="H412" s="149" t="s">
        <v>71</v>
      </c>
      <c r="I412" s="152">
        <f>D412</f>
        <v>1</v>
      </c>
      <c r="J412" s="155">
        <v>25000</v>
      </c>
      <c r="K412" s="152">
        <f t="shared" ref="K412:K413" si="143">J412*I412</f>
        <v>25000</v>
      </c>
      <c r="L412" s="278">
        <f>SUM(K412:K413,F412)</f>
        <v>29000</v>
      </c>
      <c r="M412" s="80"/>
      <c r="N412" s="80"/>
      <c r="O412" s="80"/>
      <c r="P412" s="80"/>
      <c r="Q412" s="80"/>
      <c r="R412" s="80"/>
      <c r="S412" s="80"/>
      <c r="T412" s="80"/>
      <c r="U412" s="80"/>
      <c r="V412" s="80"/>
      <c r="W412" s="80"/>
      <c r="X412" s="80"/>
      <c r="Y412" s="80"/>
      <c r="Z412" s="80"/>
      <c r="AA412" s="80"/>
      <c r="AB412" s="80"/>
      <c r="AC412" s="80"/>
      <c r="AD412" s="80"/>
      <c r="AE412" s="80"/>
      <c r="AF412" s="80"/>
      <c r="AG412" s="80"/>
      <c r="AH412" s="80"/>
      <c r="AI412" s="80"/>
      <c r="AJ412" s="80"/>
    </row>
    <row r="413" spans="1:36" s="81" customFormat="1" ht="12.75" hidden="1" outlineLevel="1" thickBot="1" x14ac:dyDescent="0.25">
      <c r="A413" s="269"/>
      <c r="B413" s="275"/>
      <c r="C413" s="277"/>
      <c r="D413" s="281"/>
      <c r="E413" s="283"/>
      <c r="F413" s="281"/>
      <c r="G413" s="136" t="s">
        <v>429</v>
      </c>
      <c r="H413" s="151" t="s">
        <v>71</v>
      </c>
      <c r="I413" s="154">
        <f>D412</f>
        <v>1</v>
      </c>
      <c r="J413" s="137">
        <v>1500</v>
      </c>
      <c r="K413" s="154">
        <f t="shared" si="143"/>
        <v>1500</v>
      </c>
      <c r="L413" s="279"/>
      <c r="M413" s="80"/>
      <c r="N413" s="80"/>
      <c r="O413" s="80"/>
      <c r="P413" s="80"/>
      <c r="Q413" s="80"/>
      <c r="R413" s="80"/>
      <c r="S413" s="80"/>
      <c r="T413" s="80"/>
      <c r="U413" s="80"/>
      <c r="V413" s="80"/>
      <c r="W413" s="80"/>
      <c r="X413" s="80"/>
      <c r="Y413" s="80"/>
      <c r="Z413" s="80"/>
      <c r="AA413" s="80"/>
      <c r="AB413" s="80"/>
      <c r="AC413" s="80"/>
      <c r="AD413" s="80"/>
      <c r="AE413" s="80"/>
      <c r="AF413" s="80"/>
      <c r="AG413" s="80"/>
      <c r="AH413" s="80"/>
      <c r="AI413" s="80"/>
      <c r="AJ413" s="80"/>
    </row>
    <row r="414" spans="1:36" s="81" customFormat="1" hidden="1" outlineLevel="1" x14ac:dyDescent="0.2">
      <c r="A414" s="268">
        <v>29</v>
      </c>
      <c r="B414" s="274" t="s">
        <v>448</v>
      </c>
      <c r="C414" s="276" t="s">
        <v>71</v>
      </c>
      <c r="D414" s="280">
        <v>1</v>
      </c>
      <c r="E414" s="282">
        <v>1500</v>
      </c>
      <c r="F414" s="280">
        <f t="shared" ref="F414" si="144">E414*D414</f>
        <v>1500</v>
      </c>
      <c r="G414" s="134" t="s">
        <v>449</v>
      </c>
      <c r="H414" s="149" t="s">
        <v>71</v>
      </c>
      <c r="I414" s="152">
        <f>D414</f>
        <v>1</v>
      </c>
      <c r="J414" s="155">
        <v>6000</v>
      </c>
      <c r="K414" s="152">
        <f t="shared" ref="K414:K431" si="145">J414*I414</f>
        <v>6000</v>
      </c>
      <c r="L414" s="278">
        <f>SUM(K414:K415,F414)</f>
        <v>8000</v>
      </c>
      <c r="M414" s="80"/>
      <c r="N414" s="80"/>
      <c r="O414" s="80"/>
      <c r="P414" s="80"/>
      <c r="Q414" s="80"/>
      <c r="R414" s="80"/>
      <c r="S414" s="80"/>
      <c r="T414" s="80"/>
      <c r="U414" s="80"/>
      <c r="V414" s="80"/>
      <c r="W414" s="80"/>
      <c r="X414" s="80"/>
      <c r="Y414" s="80"/>
      <c r="Z414" s="80"/>
      <c r="AA414" s="80"/>
      <c r="AB414" s="80"/>
      <c r="AC414" s="80"/>
      <c r="AD414" s="80"/>
      <c r="AE414" s="80"/>
      <c r="AF414" s="80"/>
      <c r="AG414" s="80"/>
      <c r="AH414" s="80"/>
      <c r="AI414" s="80"/>
      <c r="AJ414" s="80"/>
    </row>
    <row r="415" spans="1:36" s="81" customFormat="1" ht="12.75" hidden="1" outlineLevel="1" thickBot="1" x14ac:dyDescent="0.25">
      <c r="A415" s="269"/>
      <c r="B415" s="275"/>
      <c r="C415" s="277"/>
      <c r="D415" s="281"/>
      <c r="E415" s="283"/>
      <c r="F415" s="281"/>
      <c r="G415" s="136" t="s">
        <v>429</v>
      </c>
      <c r="H415" s="151" t="s">
        <v>71</v>
      </c>
      <c r="I415" s="154">
        <f>D414</f>
        <v>1</v>
      </c>
      <c r="J415" s="137">
        <v>500</v>
      </c>
      <c r="K415" s="154">
        <f t="shared" si="145"/>
        <v>500</v>
      </c>
      <c r="L415" s="279"/>
      <c r="M415" s="80"/>
      <c r="N415" s="80"/>
      <c r="O415" s="80"/>
      <c r="P415" s="80"/>
      <c r="Q415" s="80"/>
      <c r="R415" s="80"/>
      <c r="S415" s="80"/>
      <c r="T415" s="80"/>
      <c r="U415" s="80"/>
      <c r="V415" s="80"/>
      <c r="W415" s="80"/>
      <c r="X415" s="80"/>
      <c r="Y415" s="80"/>
      <c r="Z415" s="80"/>
      <c r="AA415" s="80"/>
      <c r="AB415" s="80"/>
      <c r="AC415" s="80"/>
      <c r="AD415" s="80"/>
      <c r="AE415" s="80"/>
      <c r="AF415" s="80"/>
      <c r="AG415" s="80"/>
      <c r="AH415" s="80"/>
      <c r="AI415" s="80"/>
      <c r="AJ415" s="80"/>
    </row>
    <row r="416" spans="1:36" s="81" customFormat="1" hidden="1" outlineLevel="1" x14ac:dyDescent="0.2">
      <c r="A416" s="268">
        <v>30</v>
      </c>
      <c r="B416" s="274" t="s">
        <v>453</v>
      </c>
      <c r="C416" s="276" t="s">
        <v>71</v>
      </c>
      <c r="D416" s="280">
        <v>1</v>
      </c>
      <c r="E416" s="282">
        <v>1200</v>
      </c>
      <c r="F416" s="280">
        <f t="shared" ref="F416" si="146">E416*D416</f>
        <v>1200</v>
      </c>
      <c r="G416" s="134" t="s">
        <v>450</v>
      </c>
      <c r="H416" s="149" t="s">
        <v>71</v>
      </c>
      <c r="I416" s="152">
        <f>D416</f>
        <v>1</v>
      </c>
      <c r="J416" s="155">
        <v>5500</v>
      </c>
      <c r="K416" s="152">
        <f t="shared" si="145"/>
        <v>5500</v>
      </c>
      <c r="L416" s="278">
        <f>SUM(K416:K417,F416)</f>
        <v>7200</v>
      </c>
      <c r="M416" s="80"/>
      <c r="N416" s="80"/>
      <c r="O416" s="80"/>
      <c r="P416" s="80"/>
      <c r="Q416" s="80"/>
      <c r="R416" s="80"/>
      <c r="S416" s="80"/>
      <c r="T416" s="80"/>
      <c r="U416" s="80"/>
      <c r="V416" s="80"/>
      <c r="W416" s="80"/>
      <c r="X416" s="80"/>
      <c r="Y416" s="80"/>
      <c r="Z416" s="80"/>
      <c r="AA416" s="80"/>
      <c r="AB416" s="80"/>
      <c r="AC416" s="80"/>
      <c r="AD416" s="80"/>
      <c r="AE416" s="80"/>
      <c r="AF416" s="80"/>
      <c r="AG416" s="80"/>
      <c r="AH416" s="80"/>
      <c r="AI416" s="80"/>
      <c r="AJ416" s="80"/>
    </row>
    <row r="417" spans="1:36" s="81" customFormat="1" ht="12.75" hidden="1" outlineLevel="1" thickBot="1" x14ac:dyDescent="0.25">
      <c r="A417" s="269"/>
      <c r="B417" s="275"/>
      <c r="C417" s="277"/>
      <c r="D417" s="281"/>
      <c r="E417" s="283"/>
      <c r="F417" s="281"/>
      <c r="G417" s="136" t="s">
        <v>429</v>
      </c>
      <c r="H417" s="151" t="s">
        <v>71</v>
      </c>
      <c r="I417" s="154">
        <f>D416</f>
        <v>1</v>
      </c>
      <c r="J417" s="137">
        <v>500</v>
      </c>
      <c r="K417" s="154">
        <f t="shared" si="145"/>
        <v>500</v>
      </c>
      <c r="L417" s="279"/>
      <c r="M417" s="80"/>
      <c r="N417" s="80"/>
      <c r="O417" s="80"/>
      <c r="P417" s="80"/>
      <c r="Q417" s="80"/>
      <c r="R417" s="80"/>
      <c r="S417" s="80"/>
      <c r="T417" s="80"/>
      <c r="U417" s="80"/>
      <c r="V417" s="80"/>
      <c r="W417" s="80"/>
      <c r="X417" s="80"/>
      <c r="Y417" s="80"/>
      <c r="Z417" s="80"/>
      <c r="AA417" s="80"/>
      <c r="AB417" s="80"/>
      <c r="AC417" s="80"/>
      <c r="AD417" s="80"/>
      <c r="AE417" s="80"/>
      <c r="AF417" s="80"/>
      <c r="AG417" s="80"/>
      <c r="AH417" s="80"/>
      <c r="AI417" s="80"/>
      <c r="AJ417" s="80"/>
    </row>
    <row r="418" spans="1:36" s="81" customFormat="1" hidden="1" outlineLevel="1" x14ac:dyDescent="0.2">
      <c r="A418" s="268">
        <v>31</v>
      </c>
      <c r="B418" s="274" t="s">
        <v>451</v>
      </c>
      <c r="C418" s="276" t="s">
        <v>71</v>
      </c>
      <c r="D418" s="280">
        <v>1</v>
      </c>
      <c r="E418" s="282">
        <v>1200</v>
      </c>
      <c r="F418" s="280">
        <f t="shared" ref="F418" si="147">E418*D418</f>
        <v>1200</v>
      </c>
      <c r="G418" s="134" t="s">
        <v>452</v>
      </c>
      <c r="H418" s="149" t="s">
        <v>71</v>
      </c>
      <c r="I418" s="152">
        <f>D418</f>
        <v>1</v>
      </c>
      <c r="J418" s="155">
        <v>3500</v>
      </c>
      <c r="K418" s="152">
        <f t="shared" si="145"/>
        <v>3500</v>
      </c>
      <c r="L418" s="278">
        <f>SUM(K418:K419,F418)</f>
        <v>5200</v>
      </c>
      <c r="M418" s="80"/>
      <c r="N418" s="80"/>
      <c r="O418" s="80"/>
      <c r="P418" s="80"/>
      <c r="Q418" s="80"/>
      <c r="R418" s="80"/>
      <c r="S418" s="80"/>
      <c r="T418" s="80"/>
      <c r="U418" s="80"/>
      <c r="V418" s="80"/>
      <c r="W418" s="80"/>
      <c r="X418" s="80"/>
      <c r="Y418" s="80"/>
      <c r="Z418" s="80"/>
      <c r="AA418" s="80"/>
      <c r="AB418" s="80"/>
      <c r="AC418" s="80"/>
      <c r="AD418" s="80"/>
      <c r="AE418" s="80"/>
      <c r="AF418" s="80"/>
      <c r="AG418" s="80"/>
      <c r="AH418" s="80"/>
      <c r="AI418" s="80"/>
      <c r="AJ418" s="80"/>
    </row>
    <row r="419" spans="1:36" s="81" customFormat="1" ht="12.75" hidden="1" outlineLevel="1" thickBot="1" x14ac:dyDescent="0.25">
      <c r="A419" s="269"/>
      <c r="B419" s="275"/>
      <c r="C419" s="277"/>
      <c r="D419" s="281"/>
      <c r="E419" s="283"/>
      <c r="F419" s="281"/>
      <c r="G419" s="136" t="s">
        <v>429</v>
      </c>
      <c r="H419" s="151" t="s">
        <v>71</v>
      </c>
      <c r="I419" s="154">
        <f>D418</f>
        <v>1</v>
      </c>
      <c r="J419" s="137">
        <v>500</v>
      </c>
      <c r="K419" s="154">
        <f t="shared" si="145"/>
        <v>500</v>
      </c>
      <c r="L419" s="279"/>
      <c r="M419" s="80"/>
      <c r="N419" s="80"/>
      <c r="O419" s="80"/>
      <c r="P419" s="80"/>
      <c r="Q419" s="80"/>
      <c r="R419" s="80"/>
      <c r="S419" s="80"/>
      <c r="T419" s="80"/>
      <c r="U419" s="80"/>
      <c r="V419" s="80"/>
      <c r="W419" s="80"/>
      <c r="X419" s="80"/>
      <c r="Y419" s="80"/>
      <c r="Z419" s="80"/>
      <c r="AA419" s="80"/>
      <c r="AB419" s="80"/>
      <c r="AC419" s="80"/>
      <c r="AD419" s="80"/>
      <c r="AE419" s="80"/>
      <c r="AF419" s="80"/>
      <c r="AG419" s="80"/>
      <c r="AH419" s="80"/>
      <c r="AI419" s="80"/>
      <c r="AJ419" s="80"/>
    </row>
    <row r="420" spans="1:36" s="81" customFormat="1" hidden="1" outlineLevel="1" x14ac:dyDescent="0.2">
      <c r="A420" s="268">
        <v>32</v>
      </c>
      <c r="B420" s="274" t="s">
        <v>454</v>
      </c>
      <c r="C420" s="276" t="s">
        <v>71</v>
      </c>
      <c r="D420" s="280">
        <v>1</v>
      </c>
      <c r="E420" s="282">
        <v>500</v>
      </c>
      <c r="F420" s="280">
        <f t="shared" ref="F420" si="148">E420*D420</f>
        <v>500</v>
      </c>
      <c r="G420" s="134" t="s">
        <v>455</v>
      </c>
      <c r="H420" s="149" t="s">
        <v>71</v>
      </c>
      <c r="I420" s="152">
        <f>D420</f>
        <v>1</v>
      </c>
      <c r="J420" s="155">
        <v>3500</v>
      </c>
      <c r="K420" s="152">
        <f t="shared" si="145"/>
        <v>3500</v>
      </c>
      <c r="L420" s="278">
        <f>SUM(K420:K421,F420)</f>
        <v>4500</v>
      </c>
      <c r="M420" s="80"/>
      <c r="N420" s="80"/>
      <c r="O420" s="80"/>
      <c r="P420" s="80"/>
      <c r="Q420" s="80"/>
      <c r="R420" s="80"/>
      <c r="S420" s="80"/>
      <c r="T420" s="80"/>
      <c r="U420" s="80"/>
      <c r="V420" s="80"/>
      <c r="W420" s="80"/>
      <c r="X420" s="80"/>
      <c r="Y420" s="80"/>
      <c r="Z420" s="80"/>
      <c r="AA420" s="80"/>
      <c r="AB420" s="80"/>
      <c r="AC420" s="80"/>
      <c r="AD420" s="80"/>
      <c r="AE420" s="80"/>
      <c r="AF420" s="80"/>
      <c r="AG420" s="80"/>
      <c r="AH420" s="80"/>
      <c r="AI420" s="80"/>
      <c r="AJ420" s="80"/>
    </row>
    <row r="421" spans="1:36" s="81" customFormat="1" ht="12.75" hidden="1" outlineLevel="1" thickBot="1" x14ac:dyDescent="0.25">
      <c r="A421" s="269"/>
      <c r="B421" s="275"/>
      <c r="C421" s="277"/>
      <c r="D421" s="281"/>
      <c r="E421" s="283"/>
      <c r="F421" s="281"/>
      <c r="G421" s="136" t="s">
        <v>429</v>
      </c>
      <c r="H421" s="151" t="s">
        <v>71</v>
      </c>
      <c r="I421" s="154">
        <f>D420</f>
        <v>1</v>
      </c>
      <c r="J421" s="137">
        <v>500</v>
      </c>
      <c r="K421" s="154">
        <f t="shared" si="145"/>
        <v>500</v>
      </c>
      <c r="L421" s="279"/>
      <c r="M421" s="80"/>
      <c r="N421" s="80"/>
      <c r="O421" s="80"/>
      <c r="P421" s="80"/>
      <c r="Q421" s="80"/>
      <c r="R421" s="80"/>
      <c r="S421" s="80"/>
      <c r="T421" s="80"/>
      <c r="U421" s="80"/>
      <c r="V421" s="80"/>
      <c r="W421" s="80"/>
      <c r="X421" s="80"/>
      <c r="Y421" s="80"/>
      <c r="Z421" s="80"/>
      <c r="AA421" s="80"/>
      <c r="AB421" s="80"/>
      <c r="AC421" s="80"/>
      <c r="AD421" s="80"/>
      <c r="AE421" s="80"/>
      <c r="AF421" s="80"/>
      <c r="AG421" s="80"/>
      <c r="AH421" s="80"/>
      <c r="AI421" s="80"/>
      <c r="AJ421" s="80"/>
    </row>
    <row r="422" spans="1:36" s="81" customFormat="1" hidden="1" outlineLevel="1" x14ac:dyDescent="0.2">
      <c r="A422" s="268">
        <v>33</v>
      </c>
      <c r="B422" s="274" t="s">
        <v>456</v>
      </c>
      <c r="C422" s="276" t="s">
        <v>71</v>
      </c>
      <c r="D422" s="280">
        <v>1</v>
      </c>
      <c r="E422" s="282">
        <v>2200</v>
      </c>
      <c r="F422" s="280">
        <f t="shared" ref="F422" si="149">E422*D422</f>
        <v>2200</v>
      </c>
      <c r="G422" s="134" t="s">
        <v>457</v>
      </c>
      <c r="H422" s="149" t="s">
        <v>71</v>
      </c>
      <c r="I422" s="152">
        <f>D422</f>
        <v>1</v>
      </c>
      <c r="J422" s="155">
        <v>15000</v>
      </c>
      <c r="K422" s="152">
        <f t="shared" ref="K422:K429" si="150">J422*I422</f>
        <v>15000</v>
      </c>
      <c r="L422" s="278">
        <f>SUM(K422:K423,F422)</f>
        <v>17700</v>
      </c>
      <c r="M422" s="80"/>
      <c r="N422" s="80"/>
      <c r="O422" s="80"/>
      <c r="P422" s="80"/>
      <c r="Q422" s="80"/>
      <c r="R422" s="80"/>
      <c r="S422" s="80"/>
      <c r="T422" s="80"/>
      <c r="U422" s="80"/>
      <c r="V422" s="80"/>
      <c r="W422" s="80"/>
      <c r="X422" s="80"/>
      <c r="Y422" s="80"/>
      <c r="Z422" s="80"/>
      <c r="AA422" s="80"/>
      <c r="AB422" s="80"/>
      <c r="AC422" s="80"/>
      <c r="AD422" s="80"/>
      <c r="AE422" s="80"/>
      <c r="AF422" s="80"/>
      <c r="AG422" s="80"/>
      <c r="AH422" s="80"/>
      <c r="AI422" s="80"/>
      <c r="AJ422" s="80"/>
    </row>
    <row r="423" spans="1:36" s="81" customFormat="1" ht="12.75" hidden="1" outlineLevel="1" thickBot="1" x14ac:dyDescent="0.25">
      <c r="A423" s="269"/>
      <c r="B423" s="275"/>
      <c r="C423" s="277"/>
      <c r="D423" s="281"/>
      <c r="E423" s="283"/>
      <c r="F423" s="281"/>
      <c r="G423" s="136" t="s">
        <v>429</v>
      </c>
      <c r="H423" s="151" t="s">
        <v>71</v>
      </c>
      <c r="I423" s="154">
        <f>D422</f>
        <v>1</v>
      </c>
      <c r="J423" s="137">
        <v>500</v>
      </c>
      <c r="K423" s="154">
        <f t="shared" si="150"/>
        <v>500</v>
      </c>
      <c r="L423" s="279"/>
      <c r="M423" s="80"/>
      <c r="N423" s="80"/>
      <c r="O423" s="80"/>
      <c r="P423" s="80"/>
      <c r="Q423" s="80"/>
      <c r="R423" s="80"/>
      <c r="S423" s="80"/>
      <c r="T423" s="80"/>
      <c r="U423" s="80"/>
      <c r="V423" s="80"/>
      <c r="W423" s="80"/>
      <c r="X423" s="80"/>
      <c r="Y423" s="80"/>
      <c r="Z423" s="80"/>
      <c r="AA423" s="80"/>
      <c r="AB423" s="80"/>
      <c r="AC423" s="80"/>
      <c r="AD423" s="80"/>
      <c r="AE423" s="80"/>
      <c r="AF423" s="80"/>
      <c r="AG423" s="80"/>
      <c r="AH423" s="80"/>
      <c r="AI423" s="80"/>
      <c r="AJ423" s="80"/>
    </row>
    <row r="424" spans="1:36" s="81" customFormat="1" hidden="1" outlineLevel="1" x14ac:dyDescent="0.2">
      <c r="A424" s="268">
        <v>34</v>
      </c>
      <c r="B424" s="274" t="s">
        <v>458</v>
      </c>
      <c r="C424" s="276" t="s">
        <v>71</v>
      </c>
      <c r="D424" s="280">
        <v>1</v>
      </c>
      <c r="E424" s="282">
        <v>800</v>
      </c>
      <c r="F424" s="280">
        <f t="shared" ref="F424" si="151">E424*D424</f>
        <v>800</v>
      </c>
      <c r="G424" s="134" t="s">
        <v>459</v>
      </c>
      <c r="H424" s="149" t="s">
        <v>71</v>
      </c>
      <c r="I424" s="152">
        <f>D424</f>
        <v>1</v>
      </c>
      <c r="J424" s="155">
        <v>10000</v>
      </c>
      <c r="K424" s="152">
        <f t="shared" si="150"/>
        <v>10000</v>
      </c>
      <c r="L424" s="278">
        <f>SUM(K424:K425,F424)</f>
        <v>11300</v>
      </c>
      <c r="M424" s="80"/>
      <c r="N424" s="80"/>
      <c r="O424" s="80"/>
      <c r="P424" s="80"/>
      <c r="Q424" s="80"/>
      <c r="R424" s="80"/>
      <c r="S424" s="80"/>
      <c r="T424" s="80"/>
      <c r="U424" s="80"/>
      <c r="V424" s="80"/>
      <c r="W424" s="80"/>
      <c r="X424" s="80"/>
      <c r="Y424" s="80"/>
      <c r="Z424" s="80"/>
      <c r="AA424" s="80"/>
      <c r="AB424" s="80"/>
      <c r="AC424" s="80"/>
      <c r="AD424" s="80"/>
      <c r="AE424" s="80"/>
      <c r="AF424" s="80"/>
      <c r="AG424" s="80"/>
      <c r="AH424" s="80"/>
      <c r="AI424" s="80"/>
      <c r="AJ424" s="80"/>
    </row>
    <row r="425" spans="1:36" s="81" customFormat="1" ht="12.75" hidden="1" outlineLevel="1" thickBot="1" x14ac:dyDescent="0.25">
      <c r="A425" s="269"/>
      <c r="B425" s="275"/>
      <c r="C425" s="277"/>
      <c r="D425" s="281"/>
      <c r="E425" s="283"/>
      <c r="F425" s="281"/>
      <c r="G425" s="136" t="s">
        <v>429</v>
      </c>
      <c r="H425" s="151" t="s">
        <v>71</v>
      </c>
      <c r="I425" s="154">
        <f>D424</f>
        <v>1</v>
      </c>
      <c r="J425" s="137">
        <v>500</v>
      </c>
      <c r="K425" s="154">
        <f t="shared" si="150"/>
        <v>500</v>
      </c>
      <c r="L425" s="279"/>
      <c r="M425" s="80"/>
      <c r="N425" s="80"/>
      <c r="O425" s="80"/>
      <c r="P425" s="80"/>
      <c r="Q425" s="80"/>
      <c r="R425" s="80"/>
      <c r="S425" s="80"/>
      <c r="T425" s="80"/>
      <c r="U425" s="80"/>
      <c r="V425" s="80"/>
      <c r="W425" s="80"/>
      <c r="X425" s="80"/>
      <c r="Y425" s="80"/>
      <c r="Z425" s="80"/>
      <c r="AA425" s="80"/>
      <c r="AB425" s="80"/>
      <c r="AC425" s="80"/>
      <c r="AD425" s="80"/>
      <c r="AE425" s="80"/>
      <c r="AF425" s="80"/>
      <c r="AG425" s="80"/>
      <c r="AH425" s="80"/>
      <c r="AI425" s="80"/>
      <c r="AJ425" s="80"/>
    </row>
    <row r="426" spans="1:36" s="81" customFormat="1" hidden="1" outlineLevel="1" x14ac:dyDescent="0.2">
      <c r="A426" s="268">
        <v>35</v>
      </c>
      <c r="B426" s="274" t="s">
        <v>460</v>
      </c>
      <c r="C426" s="276" t="s">
        <v>71</v>
      </c>
      <c r="D426" s="280">
        <v>1</v>
      </c>
      <c r="E426" s="282">
        <v>800</v>
      </c>
      <c r="F426" s="280">
        <f t="shared" ref="F426" si="152">E426*D426</f>
        <v>800</v>
      </c>
      <c r="G426" s="134" t="s">
        <v>461</v>
      </c>
      <c r="H426" s="149" t="s">
        <v>71</v>
      </c>
      <c r="I426" s="152">
        <f>D426</f>
        <v>1</v>
      </c>
      <c r="J426" s="155">
        <v>12000</v>
      </c>
      <c r="K426" s="152">
        <f t="shared" si="150"/>
        <v>12000</v>
      </c>
      <c r="L426" s="278">
        <f>SUM(K426:K427,F426)</f>
        <v>13300</v>
      </c>
      <c r="M426" s="80"/>
      <c r="N426" s="80"/>
      <c r="O426" s="80"/>
      <c r="P426" s="80"/>
      <c r="Q426" s="80"/>
      <c r="R426" s="80"/>
      <c r="S426" s="80"/>
      <c r="T426" s="80"/>
      <c r="U426" s="80"/>
      <c r="V426" s="80"/>
      <c r="W426" s="80"/>
      <c r="X426" s="80"/>
      <c r="Y426" s="80"/>
      <c r="Z426" s="80"/>
      <c r="AA426" s="80"/>
      <c r="AB426" s="80"/>
      <c r="AC426" s="80"/>
      <c r="AD426" s="80"/>
      <c r="AE426" s="80"/>
      <c r="AF426" s="80"/>
      <c r="AG426" s="80"/>
      <c r="AH426" s="80"/>
      <c r="AI426" s="80"/>
      <c r="AJ426" s="80"/>
    </row>
    <row r="427" spans="1:36" s="81" customFormat="1" ht="12.75" hidden="1" outlineLevel="1" thickBot="1" x14ac:dyDescent="0.25">
      <c r="A427" s="269"/>
      <c r="B427" s="275"/>
      <c r="C427" s="277"/>
      <c r="D427" s="281"/>
      <c r="E427" s="283"/>
      <c r="F427" s="281"/>
      <c r="G427" s="136" t="s">
        <v>429</v>
      </c>
      <c r="H427" s="151" t="s">
        <v>71</v>
      </c>
      <c r="I427" s="154">
        <f>D426</f>
        <v>1</v>
      </c>
      <c r="J427" s="137">
        <v>500</v>
      </c>
      <c r="K427" s="154">
        <f t="shared" si="150"/>
        <v>500</v>
      </c>
      <c r="L427" s="279"/>
      <c r="M427" s="80"/>
      <c r="N427" s="80"/>
      <c r="O427" s="80"/>
      <c r="P427" s="80"/>
      <c r="Q427" s="80"/>
      <c r="R427" s="80"/>
      <c r="S427" s="80"/>
      <c r="T427" s="80"/>
      <c r="U427" s="80"/>
      <c r="V427" s="80"/>
      <c r="W427" s="80"/>
      <c r="X427" s="80"/>
      <c r="Y427" s="80"/>
      <c r="Z427" s="80"/>
      <c r="AA427" s="80"/>
      <c r="AB427" s="80"/>
      <c r="AC427" s="80"/>
      <c r="AD427" s="80"/>
      <c r="AE427" s="80"/>
      <c r="AF427" s="80"/>
      <c r="AG427" s="80"/>
      <c r="AH427" s="80"/>
      <c r="AI427" s="80"/>
      <c r="AJ427" s="80"/>
    </row>
    <row r="428" spans="1:36" s="81" customFormat="1" hidden="1" outlineLevel="1" x14ac:dyDescent="0.2">
      <c r="A428" s="268">
        <v>36</v>
      </c>
      <c r="B428" s="274" t="s">
        <v>462</v>
      </c>
      <c r="C428" s="276" t="s">
        <v>71</v>
      </c>
      <c r="D428" s="280">
        <v>1</v>
      </c>
      <c r="E428" s="282">
        <v>1200</v>
      </c>
      <c r="F428" s="280">
        <f t="shared" ref="F428" si="153">E428*D428</f>
        <v>1200</v>
      </c>
      <c r="G428" s="134" t="s">
        <v>463</v>
      </c>
      <c r="H428" s="149" t="s">
        <v>71</v>
      </c>
      <c r="I428" s="152">
        <f>D428</f>
        <v>1</v>
      </c>
      <c r="J428" s="155">
        <v>5500</v>
      </c>
      <c r="K428" s="152">
        <f t="shared" si="150"/>
        <v>5500</v>
      </c>
      <c r="L428" s="278">
        <f>SUM(K428:K429,F428)</f>
        <v>7200</v>
      </c>
      <c r="M428" s="80"/>
      <c r="N428" s="80"/>
      <c r="O428" s="80"/>
      <c r="P428" s="80"/>
      <c r="Q428" s="80"/>
      <c r="R428" s="80"/>
      <c r="S428" s="80"/>
      <c r="T428" s="80"/>
      <c r="U428" s="80"/>
      <c r="V428" s="80"/>
      <c r="W428" s="80"/>
      <c r="X428" s="80"/>
      <c r="Y428" s="80"/>
      <c r="Z428" s="80"/>
      <c r="AA428" s="80"/>
      <c r="AB428" s="80"/>
      <c r="AC428" s="80"/>
      <c r="AD428" s="80"/>
      <c r="AE428" s="80"/>
      <c r="AF428" s="80"/>
      <c r="AG428" s="80"/>
      <c r="AH428" s="80"/>
      <c r="AI428" s="80"/>
      <c r="AJ428" s="80"/>
    </row>
    <row r="429" spans="1:36" s="81" customFormat="1" ht="12.75" hidden="1" outlineLevel="1" thickBot="1" x14ac:dyDescent="0.25">
      <c r="A429" s="269"/>
      <c r="B429" s="275"/>
      <c r="C429" s="277"/>
      <c r="D429" s="281"/>
      <c r="E429" s="283"/>
      <c r="F429" s="281"/>
      <c r="G429" s="136" t="s">
        <v>429</v>
      </c>
      <c r="H429" s="151" t="s">
        <v>71</v>
      </c>
      <c r="I429" s="154">
        <f>D428</f>
        <v>1</v>
      </c>
      <c r="J429" s="137">
        <v>500</v>
      </c>
      <c r="K429" s="154">
        <f t="shared" si="150"/>
        <v>500</v>
      </c>
      <c r="L429" s="279"/>
      <c r="M429" s="80"/>
      <c r="N429" s="80"/>
      <c r="O429" s="80"/>
      <c r="P429" s="80"/>
      <c r="Q429" s="80"/>
      <c r="R429" s="80"/>
      <c r="S429" s="80"/>
      <c r="T429" s="80"/>
      <c r="U429" s="80"/>
      <c r="V429" s="80"/>
      <c r="W429" s="80"/>
      <c r="X429" s="80"/>
      <c r="Y429" s="80"/>
      <c r="Z429" s="80"/>
      <c r="AA429" s="80"/>
      <c r="AB429" s="80"/>
      <c r="AC429" s="80"/>
      <c r="AD429" s="80"/>
      <c r="AE429" s="80"/>
      <c r="AF429" s="80"/>
      <c r="AG429" s="80"/>
      <c r="AH429" s="80"/>
      <c r="AI429" s="80"/>
      <c r="AJ429" s="80"/>
    </row>
    <row r="430" spans="1:36" s="81" customFormat="1" hidden="1" outlineLevel="1" x14ac:dyDescent="0.2">
      <c r="A430" s="268">
        <v>37</v>
      </c>
      <c r="B430" s="274" t="s">
        <v>464</v>
      </c>
      <c r="C430" s="276" t="s">
        <v>71</v>
      </c>
      <c r="D430" s="280">
        <v>1</v>
      </c>
      <c r="E430" s="282">
        <v>1500</v>
      </c>
      <c r="F430" s="280">
        <f t="shared" ref="F430" si="154">E430*D430</f>
        <v>1500</v>
      </c>
      <c r="G430" s="134" t="s">
        <v>465</v>
      </c>
      <c r="H430" s="149" t="s">
        <v>71</v>
      </c>
      <c r="I430" s="152">
        <f>D430</f>
        <v>1</v>
      </c>
      <c r="J430" s="155">
        <v>3500</v>
      </c>
      <c r="K430" s="152">
        <f t="shared" si="145"/>
        <v>3500</v>
      </c>
      <c r="L430" s="278">
        <f>SUM(K430:K431,F430)</f>
        <v>5500</v>
      </c>
      <c r="M430" s="80"/>
      <c r="N430" s="80"/>
      <c r="O430" s="80"/>
      <c r="P430" s="80"/>
      <c r="Q430" s="80"/>
      <c r="R430" s="80"/>
      <c r="S430" s="80"/>
      <c r="T430" s="80"/>
      <c r="U430" s="80"/>
      <c r="V430" s="80"/>
      <c r="W430" s="80"/>
      <c r="X430" s="80"/>
      <c r="Y430" s="80"/>
      <c r="Z430" s="80"/>
      <c r="AA430" s="80"/>
      <c r="AB430" s="80"/>
      <c r="AC430" s="80"/>
      <c r="AD430" s="80"/>
      <c r="AE430" s="80"/>
      <c r="AF430" s="80"/>
      <c r="AG430" s="80"/>
      <c r="AH430" s="80"/>
      <c r="AI430" s="80"/>
      <c r="AJ430" s="80"/>
    </row>
    <row r="431" spans="1:36" s="81" customFormat="1" ht="12.75" hidden="1" outlineLevel="1" thickBot="1" x14ac:dyDescent="0.25">
      <c r="A431" s="269"/>
      <c r="B431" s="275"/>
      <c r="C431" s="277"/>
      <c r="D431" s="281"/>
      <c r="E431" s="283"/>
      <c r="F431" s="281"/>
      <c r="G431" s="136" t="s">
        <v>429</v>
      </c>
      <c r="H431" s="151" t="s">
        <v>71</v>
      </c>
      <c r="I431" s="154">
        <f>D430</f>
        <v>1</v>
      </c>
      <c r="J431" s="137">
        <v>500</v>
      </c>
      <c r="K431" s="154">
        <f t="shared" si="145"/>
        <v>500</v>
      </c>
      <c r="L431" s="279"/>
      <c r="M431" s="80"/>
      <c r="N431" s="80"/>
      <c r="O431" s="80"/>
      <c r="P431" s="80"/>
      <c r="Q431" s="80"/>
      <c r="R431" s="80"/>
      <c r="S431" s="80"/>
      <c r="T431" s="80"/>
      <c r="U431" s="80"/>
      <c r="V431" s="80"/>
      <c r="W431" s="80"/>
      <c r="X431" s="80"/>
      <c r="Y431" s="80"/>
      <c r="Z431" s="80"/>
      <c r="AA431" s="80"/>
      <c r="AB431" s="80"/>
      <c r="AC431" s="80"/>
      <c r="AD431" s="80"/>
      <c r="AE431" s="80"/>
      <c r="AF431" s="80"/>
      <c r="AG431" s="80"/>
      <c r="AH431" s="80"/>
      <c r="AI431" s="80"/>
      <c r="AJ431" s="80"/>
    </row>
    <row r="432" spans="1:36" s="81" customFormat="1" hidden="1" outlineLevel="1" x14ac:dyDescent="0.2">
      <c r="A432" s="268">
        <v>38</v>
      </c>
      <c r="B432" s="274" t="s">
        <v>466</v>
      </c>
      <c r="C432" s="276" t="s">
        <v>43</v>
      </c>
      <c r="D432" s="280">
        <v>1</v>
      </c>
      <c r="E432" s="282">
        <v>500</v>
      </c>
      <c r="F432" s="280">
        <f t="shared" ref="F432" si="155">E432*D432</f>
        <v>500</v>
      </c>
      <c r="G432" s="134" t="s">
        <v>467</v>
      </c>
      <c r="H432" s="149" t="s">
        <v>45</v>
      </c>
      <c r="I432" s="152">
        <f>D432*7</f>
        <v>7</v>
      </c>
      <c r="J432" s="155">
        <v>80</v>
      </c>
      <c r="K432" s="152">
        <f t="shared" ref="K432:K435" si="156">J432*I432</f>
        <v>560</v>
      </c>
      <c r="L432" s="278">
        <f>SUM(K432:K433,F432)</f>
        <v>1110</v>
      </c>
      <c r="M432" s="80"/>
      <c r="N432" s="80"/>
      <c r="O432" s="80"/>
      <c r="P432" s="80"/>
      <c r="Q432" s="80"/>
      <c r="R432" s="80"/>
      <c r="S432" s="80"/>
      <c r="T432" s="80"/>
      <c r="U432" s="80"/>
      <c r="V432" s="80"/>
      <c r="W432" s="80"/>
      <c r="X432" s="80"/>
      <c r="Y432" s="80"/>
      <c r="Z432" s="80"/>
      <c r="AA432" s="80"/>
      <c r="AB432" s="80"/>
      <c r="AC432" s="80"/>
      <c r="AD432" s="80"/>
      <c r="AE432" s="80"/>
      <c r="AF432" s="80"/>
      <c r="AG432" s="80"/>
      <c r="AH432" s="80"/>
      <c r="AI432" s="80"/>
      <c r="AJ432" s="80"/>
    </row>
    <row r="433" spans="1:36" s="81" customFormat="1" ht="12.75" hidden="1" outlineLevel="1" thickBot="1" x14ac:dyDescent="0.25">
      <c r="A433" s="269"/>
      <c r="B433" s="275"/>
      <c r="C433" s="277"/>
      <c r="D433" s="281"/>
      <c r="E433" s="283"/>
      <c r="F433" s="281"/>
      <c r="G433" s="136" t="s">
        <v>429</v>
      </c>
      <c r="H433" s="151" t="s">
        <v>71</v>
      </c>
      <c r="I433" s="154">
        <f>D432</f>
        <v>1</v>
      </c>
      <c r="J433" s="137">
        <v>50</v>
      </c>
      <c r="K433" s="154">
        <f t="shared" si="156"/>
        <v>50</v>
      </c>
      <c r="L433" s="279"/>
      <c r="M433" s="80"/>
      <c r="N433" s="80"/>
      <c r="O433" s="80"/>
      <c r="P433" s="80"/>
      <c r="Q433" s="80"/>
      <c r="R433" s="80"/>
      <c r="S433" s="80"/>
      <c r="T433" s="80"/>
      <c r="U433" s="80"/>
      <c r="V433" s="80"/>
      <c r="W433" s="80"/>
      <c r="X433" s="80"/>
      <c r="Y433" s="80"/>
      <c r="Z433" s="80"/>
      <c r="AA433" s="80"/>
      <c r="AB433" s="80"/>
      <c r="AC433" s="80"/>
      <c r="AD433" s="80"/>
      <c r="AE433" s="80"/>
      <c r="AF433" s="80"/>
      <c r="AG433" s="80"/>
      <c r="AH433" s="80"/>
      <c r="AI433" s="80"/>
      <c r="AJ433" s="80"/>
    </row>
    <row r="434" spans="1:36" s="81" customFormat="1" hidden="1" outlineLevel="1" x14ac:dyDescent="0.2">
      <c r="A434" s="268">
        <v>39</v>
      </c>
      <c r="B434" s="274" t="s">
        <v>468</v>
      </c>
      <c r="C434" s="276" t="s">
        <v>71</v>
      </c>
      <c r="D434" s="280">
        <v>1</v>
      </c>
      <c r="E434" s="282">
        <v>300</v>
      </c>
      <c r="F434" s="280">
        <f t="shared" ref="F434" si="157">E434*D434</f>
        <v>300</v>
      </c>
      <c r="G434" s="134" t="s">
        <v>469</v>
      </c>
      <c r="H434" s="149" t="s">
        <v>71</v>
      </c>
      <c r="I434" s="152">
        <f>D434</f>
        <v>1</v>
      </c>
      <c r="J434" s="155">
        <v>300</v>
      </c>
      <c r="K434" s="152">
        <f t="shared" si="156"/>
        <v>300</v>
      </c>
      <c r="L434" s="278">
        <f>SUM(K434:K435,F434)</f>
        <v>630</v>
      </c>
      <c r="M434" s="80"/>
      <c r="N434" s="80"/>
      <c r="O434" s="80"/>
      <c r="P434" s="80"/>
      <c r="Q434" s="80"/>
      <c r="R434" s="80"/>
      <c r="S434" s="80"/>
      <c r="T434" s="80"/>
      <c r="U434" s="80"/>
      <c r="V434" s="80"/>
      <c r="W434" s="80"/>
      <c r="X434" s="80"/>
      <c r="Y434" s="80"/>
      <c r="Z434" s="80"/>
      <c r="AA434" s="80"/>
      <c r="AB434" s="80"/>
      <c r="AC434" s="80"/>
      <c r="AD434" s="80"/>
      <c r="AE434" s="80"/>
      <c r="AF434" s="80"/>
      <c r="AG434" s="80"/>
      <c r="AH434" s="80"/>
      <c r="AI434" s="80"/>
      <c r="AJ434" s="80"/>
    </row>
    <row r="435" spans="1:36" s="81" customFormat="1" ht="12.75" hidden="1" outlineLevel="1" thickBot="1" x14ac:dyDescent="0.25">
      <c r="A435" s="269"/>
      <c r="B435" s="275"/>
      <c r="C435" s="277"/>
      <c r="D435" s="281"/>
      <c r="E435" s="283"/>
      <c r="F435" s="281"/>
      <c r="G435" s="136" t="s">
        <v>429</v>
      </c>
      <c r="H435" s="151" t="s">
        <v>71</v>
      </c>
      <c r="I435" s="154">
        <f>D434</f>
        <v>1</v>
      </c>
      <c r="J435" s="137">
        <v>30</v>
      </c>
      <c r="K435" s="154">
        <f t="shared" si="156"/>
        <v>30</v>
      </c>
      <c r="L435" s="279"/>
      <c r="M435" s="80"/>
      <c r="N435" s="80"/>
      <c r="O435" s="80"/>
      <c r="P435" s="80"/>
      <c r="Q435" s="80"/>
      <c r="R435" s="80"/>
      <c r="S435" s="80"/>
      <c r="T435" s="80"/>
      <c r="U435" s="80"/>
      <c r="V435" s="80"/>
      <c r="W435" s="80"/>
      <c r="X435" s="80"/>
      <c r="Y435" s="80"/>
      <c r="Z435" s="80"/>
      <c r="AA435" s="80"/>
      <c r="AB435" s="80"/>
      <c r="AC435" s="80"/>
      <c r="AD435" s="80"/>
      <c r="AE435" s="80"/>
      <c r="AF435" s="80"/>
      <c r="AG435" s="80"/>
      <c r="AH435" s="80"/>
      <c r="AI435" s="80"/>
      <c r="AJ435" s="80"/>
    </row>
    <row r="436" spans="1:36" s="81" customFormat="1" hidden="1" outlineLevel="1" x14ac:dyDescent="0.2">
      <c r="A436" s="268">
        <v>40</v>
      </c>
      <c r="B436" s="274" t="s">
        <v>470</v>
      </c>
      <c r="C436" s="276" t="s">
        <v>71</v>
      </c>
      <c r="D436" s="280">
        <v>1</v>
      </c>
      <c r="E436" s="282">
        <v>1500</v>
      </c>
      <c r="F436" s="280">
        <f t="shared" ref="F436" si="158">E436*D436</f>
        <v>1500</v>
      </c>
      <c r="G436" s="134" t="s">
        <v>471</v>
      </c>
      <c r="H436" s="149" t="s">
        <v>71</v>
      </c>
      <c r="I436" s="152">
        <f>D436</f>
        <v>1</v>
      </c>
      <c r="J436" s="155">
        <v>7500</v>
      </c>
      <c r="K436" s="152">
        <f t="shared" ref="K436:K437" si="159">J436*I436</f>
        <v>7500</v>
      </c>
      <c r="L436" s="278">
        <f>SUM(K436:K437,F436)</f>
        <v>9500</v>
      </c>
      <c r="M436" s="80"/>
      <c r="N436" s="80"/>
      <c r="O436" s="80"/>
      <c r="P436" s="80"/>
      <c r="Q436" s="80"/>
      <c r="R436" s="80"/>
      <c r="S436" s="80"/>
      <c r="T436" s="80"/>
      <c r="U436" s="80"/>
      <c r="V436" s="80"/>
      <c r="W436" s="80"/>
      <c r="X436" s="80"/>
      <c r="Y436" s="80"/>
      <c r="Z436" s="80"/>
      <c r="AA436" s="80"/>
      <c r="AB436" s="80"/>
      <c r="AC436" s="80"/>
      <c r="AD436" s="80"/>
      <c r="AE436" s="80"/>
      <c r="AF436" s="80"/>
      <c r="AG436" s="80"/>
      <c r="AH436" s="80"/>
      <c r="AI436" s="80"/>
      <c r="AJ436" s="80"/>
    </row>
    <row r="437" spans="1:36" s="81" customFormat="1" ht="12.75" hidden="1" outlineLevel="1" thickBot="1" x14ac:dyDescent="0.25">
      <c r="A437" s="269"/>
      <c r="B437" s="275"/>
      <c r="C437" s="277"/>
      <c r="D437" s="281"/>
      <c r="E437" s="283"/>
      <c r="F437" s="281"/>
      <c r="G437" s="136" t="s">
        <v>429</v>
      </c>
      <c r="H437" s="151" t="s">
        <v>71</v>
      </c>
      <c r="I437" s="154">
        <f>D436</f>
        <v>1</v>
      </c>
      <c r="J437" s="137">
        <v>500</v>
      </c>
      <c r="K437" s="154">
        <f t="shared" si="159"/>
        <v>500</v>
      </c>
      <c r="L437" s="279"/>
      <c r="M437" s="80"/>
      <c r="N437" s="80"/>
      <c r="O437" s="80"/>
      <c r="P437" s="80"/>
      <c r="Q437" s="80"/>
      <c r="R437" s="80"/>
      <c r="S437" s="80"/>
      <c r="T437" s="80"/>
      <c r="U437" s="80"/>
      <c r="V437" s="80"/>
      <c r="W437" s="80"/>
      <c r="X437" s="80"/>
      <c r="Y437" s="80"/>
      <c r="Z437" s="80"/>
      <c r="AA437" s="80"/>
      <c r="AB437" s="80"/>
      <c r="AC437" s="80"/>
      <c r="AD437" s="80"/>
      <c r="AE437" s="80"/>
      <c r="AF437" s="80"/>
      <c r="AG437" s="80"/>
      <c r="AH437" s="80"/>
      <c r="AI437" s="80"/>
      <c r="AJ437" s="80"/>
    </row>
    <row r="438" spans="1:36" s="81" customFormat="1" hidden="1" outlineLevel="1" x14ac:dyDescent="0.2">
      <c r="A438" s="228"/>
      <c r="B438" s="198"/>
      <c r="C438" s="101"/>
      <c r="D438" s="102"/>
      <c r="E438" s="209"/>
      <c r="F438" s="102"/>
      <c r="G438" s="210"/>
      <c r="H438" s="211"/>
      <c r="I438" s="212"/>
      <c r="J438" s="213"/>
      <c r="K438" s="212"/>
      <c r="L438" s="234"/>
      <c r="M438" s="80"/>
      <c r="N438" s="80"/>
      <c r="O438" s="80"/>
      <c r="P438" s="80"/>
      <c r="Q438" s="80"/>
      <c r="R438" s="80"/>
      <c r="S438" s="80"/>
      <c r="T438" s="80"/>
      <c r="U438" s="80"/>
      <c r="V438" s="80"/>
      <c r="W438" s="80"/>
      <c r="X438" s="80"/>
      <c r="Y438" s="80"/>
      <c r="Z438" s="80"/>
      <c r="AA438" s="80"/>
      <c r="AB438" s="80"/>
      <c r="AC438" s="80"/>
      <c r="AD438" s="80"/>
      <c r="AE438" s="80"/>
      <c r="AF438" s="80"/>
      <c r="AG438" s="80"/>
      <c r="AH438" s="80"/>
      <c r="AI438" s="80"/>
      <c r="AJ438" s="80"/>
    </row>
    <row r="439" spans="1:36" ht="15" customHeight="1" collapsed="1" x14ac:dyDescent="0.25">
      <c r="A439" s="401" t="s">
        <v>159</v>
      </c>
      <c r="B439" s="402"/>
      <c r="C439" s="402"/>
      <c r="D439" s="402"/>
      <c r="E439" s="402"/>
      <c r="F439" s="402"/>
      <c r="G439" s="402"/>
      <c r="H439" s="402"/>
      <c r="I439" s="402"/>
      <c r="J439" s="402"/>
      <c r="K439" s="402"/>
      <c r="L439" s="403"/>
    </row>
    <row r="440" spans="1:36" s="81" customFormat="1" ht="24.75" hidden="1" outlineLevel="1" thickBot="1" x14ac:dyDescent="0.25">
      <c r="A440" s="110">
        <v>1</v>
      </c>
      <c r="B440" s="203" t="s">
        <v>475</v>
      </c>
      <c r="C440" s="204" t="s">
        <v>161</v>
      </c>
      <c r="D440" s="145">
        <v>1</v>
      </c>
      <c r="E440" s="205">
        <v>1500</v>
      </c>
      <c r="F440" s="144">
        <f t="shared" ref="F440:F445" si="160">E440*D440</f>
        <v>1500</v>
      </c>
      <c r="G440" s="203" t="s">
        <v>152</v>
      </c>
      <c r="H440" s="206" t="s">
        <v>43</v>
      </c>
      <c r="I440" s="206">
        <v>50</v>
      </c>
      <c r="J440" s="207">
        <v>10</v>
      </c>
      <c r="K440" s="145">
        <f>J440*I440</f>
        <v>500</v>
      </c>
      <c r="L440" s="117">
        <f t="shared" ref="L440:L445" si="161">SUM(K440,F440)</f>
        <v>2000</v>
      </c>
      <c r="M440" s="80"/>
      <c r="N440" s="80"/>
      <c r="O440" s="80"/>
      <c r="P440" s="80"/>
      <c r="Q440" s="80"/>
      <c r="R440" s="80"/>
      <c r="S440" s="80"/>
      <c r="T440" s="80"/>
      <c r="U440" s="80"/>
      <c r="V440" s="80"/>
      <c r="W440" s="80"/>
      <c r="X440" s="80"/>
      <c r="Y440" s="80"/>
      <c r="Z440" s="80"/>
      <c r="AA440" s="80"/>
      <c r="AB440" s="80"/>
      <c r="AC440" s="80"/>
      <c r="AD440" s="80"/>
      <c r="AE440" s="80"/>
      <c r="AF440" s="80"/>
      <c r="AG440" s="80"/>
      <c r="AH440" s="80"/>
      <c r="AI440" s="80"/>
      <c r="AJ440" s="80"/>
    </row>
    <row r="441" spans="1:36" s="81" customFormat="1" ht="24.75" hidden="1" outlineLevel="1" thickBot="1" x14ac:dyDescent="0.25">
      <c r="A441" s="110">
        <v>2</v>
      </c>
      <c r="B441" s="203" t="s">
        <v>476</v>
      </c>
      <c r="C441" s="204" t="s">
        <v>477</v>
      </c>
      <c r="D441" s="145">
        <v>1</v>
      </c>
      <c r="E441" s="205">
        <f>E440*0.1*D441+E440</f>
        <v>1650</v>
      </c>
      <c r="F441" s="144">
        <f t="shared" si="160"/>
        <v>1650</v>
      </c>
      <c r="G441" s="203" t="s">
        <v>152</v>
      </c>
      <c r="H441" s="206" t="s">
        <v>43</v>
      </c>
      <c r="I441" s="206">
        <f>D441*20</f>
        <v>20</v>
      </c>
      <c r="J441" s="207">
        <v>10</v>
      </c>
      <c r="K441" s="145">
        <f>J441*I441</f>
        <v>200</v>
      </c>
      <c r="L441" s="117">
        <f t="shared" si="161"/>
        <v>1850</v>
      </c>
      <c r="M441" s="80"/>
      <c r="N441" s="80"/>
      <c r="O441" s="80"/>
      <c r="P441" s="80"/>
      <c r="Q441" s="80"/>
      <c r="R441" s="80"/>
      <c r="S441" s="80"/>
      <c r="T441" s="80"/>
      <c r="U441" s="80"/>
      <c r="V441" s="80"/>
      <c r="W441" s="80"/>
      <c r="X441" s="80"/>
      <c r="Y441" s="80"/>
      <c r="Z441" s="80"/>
      <c r="AA441" s="80"/>
      <c r="AB441" s="80"/>
      <c r="AC441" s="80"/>
      <c r="AD441" s="80"/>
      <c r="AE441" s="80"/>
      <c r="AF441" s="80"/>
      <c r="AG441" s="80"/>
      <c r="AH441" s="80"/>
      <c r="AI441" s="80"/>
      <c r="AJ441" s="80"/>
    </row>
    <row r="442" spans="1:36" s="81" customFormat="1" ht="24.75" hidden="1" outlineLevel="1" thickBot="1" x14ac:dyDescent="0.25">
      <c r="A442" s="110">
        <v>3</v>
      </c>
      <c r="B442" s="203" t="s">
        <v>151</v>
      </c>
      <c r="C442" s="204" t="s">
        <v>43</v>
      </c>
      <c r="D442" s="145">
        <v>1</v>
      </c>
      <c r="E442" s="205">
        <v>10</v>
      </c>
      <c r="F442" s="144">
        <f t="shared" si="160"/>
        <v>10</v>
      </c>
      <c r="G442" s="203" t="s">
        <v>152</v>
      </c>
      <c r="H442" s="206" t="s">
        <v>43</v>
      </c>
      <c r="I442" s="206">
        <f>D442</f>
        <v>1</v>
      </c>
      <c r="J442" s="207">
        <v>12</v>
      </c>
      <c r="K442" s="145">
        <f>J442*I442</f>
        <v>12</v>
      </c>
      <c r="L442" s="117">
        <f t="shared" si="161"/>
        <v>22</v>
      </c>
      <c r="M442" s="80"/>
      <c r="N442" s="80"/>
      <c r="O442" s="80"/>
      <c r="P442" s="80"/>
      <c r="Q442" s="80"/>
      <c r="R442" s="80"/>
      <c r="S442" s="80"/>
      <c r="T442" s="80"/>
      <c r="U442" s="80"/>
      <c r="V442" s="80"/>
      <c r="W442" s="80"/>
      <c r="X442" s="80"/>
      <c r="Y442" s="80"/>
      <c r="Z442" s="80"/>
      <c r="AA442" s="80"/>
      <c r="AB442" s="80"/>
      <c r="AC442" s="80"/>
      <c r="AD442" s="80"/>
      <c r="AE442" s="80"/>
      <c r="AF442" s="80"/>
      <c r="AG442" s="80"/>
      <c r="AH442" s="80"/>
      <c r="AI442" s="80"/>
      <c r="AJ442" s="80"/>
    </row>
    <row r="443" spans="1:36" s="81" customFormat="1" ht="12.75" hidden="1" customHeight="1" outlineLevel="1" thickBot="1" x14ac:dyDescent="0.25">
      <c r="A443" s="110">
        <v>4</v>
      </c>
      <c r="B443" s="203" t="s">
        <v>160</v>
      </c>
      <c r="C443" s="204" t="s">
        <v>150</v>
      </c>
      <c r="D443" s="145">
        <v>1</v>
      </c>
      <c r="E443" s="205">
        <v>2000</v>
      </c>
      <c r="F443" s="144">
        <f t="shared" si="160"/>
        <v>2000</v>
      </c>
      <c r="G443" s="203" t="s">
        <v>206</v>
      </c>
      <c r="H443" s="206" t="s">
        <v>208</v>
      </c>
      <c r="I443" s="206">
        <v>1</v>
      </c>
      <c r="J443" s="116">
        <v>500</v>
      </c>
      <c r="K443" s="145">
        <f t="shared" ref="K443" si="162">J443*I443</f>
        <v>500</v>
      </c>
      <c r="L443" s="117">
        <f t="shared" si="161"/>
        <v>2500</v>
      </c>
      <c r="M443" s="80"/>
      <c r="N443" s="80"/>
      <c r="O443" s="80"/>
      <c r="P443" s="80"/>
      <c r="Q443" s="80"/>
      <c r="R443" s="80"/>
      <c r="S443" s="80"/>
      <c r="T443" s="80"/>
      <c r="U443" s="80"/>
      <c r="V443" s="80"/>
      <c r="W443" s="80"/>
      <c r="X443" s="80"/>
      <c r="Y443" s="80"/>
      <c r="Z443" s="80"/>
      <c r="AA443" s="80"/>
      <c r="AB443" s="80"/>
      <c r="AC443" s="80"/>
      <c r="AD443" s="80"/>
      <c r="AE443" s="80"/>
      <c r="AF443" s="80"/>
      <c r="AG443" s="80"/>
      <c r="AH443" s="80"/>
      <c r="AI443" s="80"/>
      <c r="AJ443" s="80"/>
    </row>
    <row r="444" spans="1:36" s="81" customFormat="1" ht="12.75" hidden="1" customHeight="1" outlineLevel="1" thickBot="1" x14ac:dyDescent="0.25">
      <c r="A444" s="110">
        <v>5</v>
      </c>
      <c r="B444" s="203" t="s">
        <v>474</v>
      </c>
      <c r="C444" s="204" t="s">
        <v>43</v>
      </c>
      <c r="D444" s="145">
        <v>1</v>
      </c>
      <c r="E444" s="205">
        <v>80</v>
      </c>
      <c r="F444" s="144">
        <f t="shared" si="160"/>
        <v>80</v>
      </c>
      <c r="G444" s="203" t="s">
        <v>206</v>
      </c>
      <c r="H444" s="206" t="s">
        <v>43</v>
      </c>
      <c r="I444" s="206">
        <v>1</v>
      </c>
      <c r="J444" s="116">
        <v>20</v>
      </c>
      <c r="K444" s="145">
        <f t="shared" ref="K444" si="163">J444*I444</f>
        <v>20</v>
      </c>
      <c r="L444" s="117">
        <f t="shared" si="161"/>
        <v>100</v>
      </c>
      <c r="M444" s="80"/>
      <c r="N444" s="80"/>
      <c r="O444" s="80"/>
      <c r="P444" s="80"/>
      <c r="Q444" s="80"/>
      <c r="R444" s="80"/>
      <c r="S444" s="80"/>
      <c r="T444" s="80"/>
      <c r="U444" s="80"/>
      <c r="V444" s="80"/>
      <c r="W444" s="80"/>
      <c r="X444" s="80"/>
      <c r="Y444" s="80"/>
      <c r="Z444" s="80"/>
      <c r="AA444" s="80"/>
      <c r="AB444" s="80"/>
      <c r="AC444" s="80"/>
      <c r="AD444" s="80"/>
      <c r="AE444" s="80"/>
      <c r="AF444" s="80"/>
      <c r="AG444" s="80"/>
      <c r="AH444" s="80"/>
      <c r="AI444" s="80"/>
      <c r="AJ444" s="80"/>
    </row>
    <row r="445" spans="1:36" s="81" customFormat="1" ht="12.75" hidden="1" outlineLevel="1" thickBot="1" x14ac:dyDescent="0.25">
      <c r="A445" s="110">
        <v>6</v>
      </c>
      <c r="B445" s="111" t="s">
        <v>153</v>
      </c>
      <c r="C445" s="142" t="s">
        <v>154</v>
      </c>
      <c r="D445" s="113">
        <v>1</v>
      </c>
      <c r="E445" s="114">
        <v>4000</v>
      </c>
      <c r="F445" s="144">
        <f t="shared" si="160"/>
        <v>4000</v>
      </c>
      <c r="G445" s="115"/>
      <c r="H445" s="142"/>
      <c r="I445" s="113"/>
      <c r="J445" s="116"/>
      <c r="K445" s="145"/>
      <c r="L445" s="117">
        <f t="shared" si="161"/>
        <v>4000</v>
      </c>
      <c r="M445" s="80"/>
      <c r="N445" s="80"/>
      <c r="O445" s="80"/>
      <c r="P445" s="80"/>
      <c r="Q445" s="80"/>
      <c r="R445" s="80"/>
      <c r="S445" s="80"/>
      <c r="T445" s="80"/>
      <c r="U445" s="80"/>
      <c r="V445" s="80"/>
      <c r="W445" s="80"/>
      <c r="X445" s="80"/>
      <c r="Y445" s="80"/>
      <c r="Z445" s="80"/>
      <c r="AA445" s="80"/>
      <c r="AB445" s="80"/>
      <c r="AC445" s="80"/>
      <c r="AD445" s="80"/>
      <c r="AE445" s="80"/>
      <c r="AF445" s="80"/>
      <c r="AG445" s="80"/>
      <c r="AH445" s="80"/>
      <c r="AI445" s="80"/>
      <c r="AJ445" s="80"/>
    </row>
    <row r="446" spans="1:36" s="81" customFormat="1" hidden="1" outlineLevel="1" x14ac:dyDescent="0.2">
      <c r="A446" s="208"/>
      <c r="B446" s="198"/>
      <c r="C446" s="101"/>
      <c r="D446" s="102"/>
      <c r="E446" s="209"/>
      <c r="F446" s="215"/>
      <c r="G446" s="100"/>
      <c r="H446" s="101"/>
      <c r="I446" s="102"/>
      <c r="J446" s="216"/>
      <c r="K446" s="217"/>
      <c r="L446" s="214"/>
      <c r="M446" s="80"/>
      <c r="N446" s="80"/>
      <c r="O446" s="80"/>
      <c r="P446" s="80"/>
      <c r="Q446" s="80"/>
      <c r="R446" s="80"/>
      <c r="S446" s="80"/>
      <c r="T446" s="80"/>
      <c r="U446" s="80"/>
      <c r="V446" s="80"/>
      <c r="W446" s="80"/>
      <c r="X446" s="80"/>
      <c r="Y446" s="80"/>
      <c r="Z446" s="80"/>
      <c r="AA446" s="80"/>
      <c r="AB446" s="80"/>
      <c r="AC446" s="80"/>
      <c r="AD446" s="80"/>
      <c r="AE446" s="80"/>
      <c r="AF446" s="80"/>
      <c r="AG446" s="80"/>
      <c r="AH446" s="80"/>
      <c r="AI446" s="80"/>
      <c r="AJ446" s="80"/>
    </row>
    <row r="447" spans="1:36" collapsed="1" x14ac:dyDescent="0.25">
      <c r="A447" s="104"/>
      <c r="B447" s="105"/>
      <c r="C447" s="106"/>
      <c r="D447" s="107"/>
      <c r="E447" s="107"/>
      <c r="F447" s="107"/>
      <c r="G447" s="107"/>
      <c r="H447" s="107"/>
      <c r="I447" s="107"/>
      <c r="J447" s="107"/>
      <c r="K447" s="107"/>
      <c r="L447" s="108"/>
    </row>
    <row r="448" spans="1:36" s="200" customFormat="1" x14ac:dyDescent="0.25">
      <c r="B448" s="109"/>
      <c r="C448" s="181"/>
      <c r="D448" s="181"/>
      <c r="G448" s="397"/>
      <c r="H448" s="397"/>
      <c r="I448" s="397"/>
      <c r="J448" s="397"/>
      <c r="K448" s="397"/>
      <c r="L448" s="397"/>
    </row>
    <row r="449" spans="2:12" s="200" customFormat="1" ht="15" customHeight="1" x14ac:dyDescent="0.25">
      <c r="B449" s="109"/>
      <c r="C449" s="201"/>
      <c r="D449" s="201"/>
      <c r="F449" s="397"/>
      <c r="G449" s="397"/>
      <c r="H449" s="397"/>
      <c r="I449" s="397"/>
      <c r="J449" s="397"/>
      <c r="K449" s="397"/>
      <c r="L449" s="397"/>
    </row>
    <row r="450" spans="2:12" s="200" customFormat="1" x14ac:dyDescent="0.25">
      <c r="B450" s="202"/>
      <c r="C450" s="181"/>
      <c r="D450" s="181"/>
      <c r="G450" s="201"/>
      <c r="H450" s="181"/>
      <c r="I450" s="181"/>
      <c r="J450" s="201"/>
    </row>
    <row r="451" spans="2:12" s="200" customFormat="1" x14ac:dyDescent="0.25">
      <c r="B451" s="109"/>
      <c r="C451" s="199"/>
      <c r="D451" s="199"/>
      <c r="G451" s="397"/>
      <c r="H451" s="397"/>
      <c r="I451" s="397"/>
      <c r="J451" s="397"/>
      <c r="K451" s="397"/>
      <c r="L451" s="397"/>
    </row>
    <row r="452" spans="2:12" x14ac:dyDescent="0.25">
      <c r="B452" s="109"/>
      <c r="C452" s="199"/>
      <c r="D452" s="199"/>
      <c r="G452" s="199"/>
      <c r="H452" s="199"/>
      <c r="I452" s="199"/>
      <c r="J452" s="199"/>
      <c r="K452" s="199"/>
      <c r="L452" s="199"/>
    </row>
  </sheetData>
  <mergeCells count="769">
    <mergeCell ref="F449:L449"/>
    <mergeCell ref="G451:L451"/>
    <mergeCell ref="L426:L427"/>
    <mergeCell ref="A428:A429"/>
    <mergeCell ref="B428:B429"/>
    <mergeCell ref="C428:C429"/>
    <mergeCell ref="D428:D429"/>
    <mergeCell ref="E428:E429"/>
    <mergeCell ref="F428:F429"/>
    <mergeCell ref="L428:L429"/>
    <mergeCell ref="G448:L448"/>
    <mergeCell ref="A434:A435"/>
    <mergeCell ref="B434:B435"/>
    <mergeCell ref="C434:C435"/>
    <mergeCell ref="D434:D435"/>
    <mergeCell ref="E434:E435"/>
    <mergeCell ref="F434:F435"/>
    <mergeCell ref="L434:L435"/>
    <mergeCell ref="A436:A437"/>
    <mergeCell ref="B436:B437"/>
    <mergeCell ref="C436:C437"/>
    <mergeCell ref="D436:D437"/>
    <mergeCell ref="E436:E437"/>
    <mergeCell ref="F436:F437"/>
    <mergeCell ref="L436:L437"/>
    <mergeCell ref="A412:A413"/>
    <mergeCell ref="B412:B413"/>
    <mergeCell ref="C412:C413"/>
    <mergeCell ref="D412:D413"/>
    <mergeCell ref="E412:E413"/>
    <mergeCell ref="F412:F413"/>
    <mergeCell ref="L412:L413"/>
    <mergeCell ref="A430:A431"/>
    <mergeCell ref="B430:B431"/>
    <mergeCell ref="C430:C431"/>
    <mergeCell ref="D430:D431"/>
    <mergeCell ref="E430:E431"/>
    <mergeCell ref="F430:F431"/>
    <mergeCell ref="L430:L431"/>
    <mergeCell ref="A422:A423"/>
    <mergeCell ref="B422:B423"/>
    <mergeCell ref="C422:C423"/>
    <mergeCell ref="D422:D423"/>
    <mergeCell ref="E422:E423"/>
    <mergeCell ref="F422:F423"/>
    <mergeCell ref="L422:L423"/>
    <mergeCell ref="A424:A425"/>
    <mergeCell ref="B424:B425"/>
    <mergeCell ref="A432:A433"/>
    <mergeCell ref="B432:B433"/>
    <mergeCell ref="C432:C433"/>
    <mergeCell ref="D432:D433"/>
    <mergeCell ref="E432:E433"/>
    <mergeCell ref="F432:F433"/>
    <mergeCell ref="L432:L433"/>
    <mergeCell ref="D424:D425"/>
    <mergeCell ref="E424:E425"/>
    <mergeCell ref="F424:F425"/>
    <mergeCell ref="L424:L425"/>
    <mergeCell ref="A426:A427"/>
    <mergeCell ref="B426:B427"/>
    <mergeCell ref="C426:C427"/>
    <mergeCell ref="D426:D427"/>
    <mergeCell ref="E426:E427"/>
    <mergeCell ref="F426:F427"/>
    <mergeCell ref="B416:B417"/>
    <mergeCell ref="C416:C417"/>
    <mergeCell ref="D416:D417"/>
    <mergeCell ref="E416:E417"/>
    <mergeCell ref="F416:F417"/>
    <mergeCell ref="L416:L417"/>
    <mergeCell ref="A418:A419"/>
    <mergeCell ref="B418:B419"/>
    <mergeCell ref="C418:C419"/>
    <mergeCell ref="D418:D419"/>
    <mergeCell ref="E418:E419"/>
    <mergeCell ref="F418:F419"/>
    <mergeCell ref="L418:L419"/>
    <mergeCell ref="A416:A417"/>
    <mergeCell ref="C424:C425"/>
    <mergeCell ref="A420:A421"/>
    <mergeCell ref="B420:B421"/>
    <mergeCell ref="C420:C421"/>
    <mergeCell ref="D420:D421"/>
    <mergeCell ref="E420:E421"/>
    <mergeCell ref="F420:F421"/>
    <mergeCell ref="L420:L421"/>
    <mergeCell ref="D406:D407"/>
    <mergeCell ref="E406:E407"/>
    <mergeCell ref="F406:F407"/>
    <mergeCell ref="L406:L407"/>
    <mergeCell ref="A408:A409"/>
    <mergeCell ref="B408:B409"/>
    <mergeCell ref="C408:C409"/>
    <mergeCell ref="D408:D409"/>
    <mergeCell ref="E408:E409"/>
    <mergeCell ref="F408:F409"/>
    <mergeCell ref="L408:L409"/>
    <mergeCell ref="A406:A407"/>
    <mergeCell ref="B406:B407"/>
    <mergeCell ref="C406:C407"/>
    <mergeCell ref="L155:L156"/>
    <mergeCell ref="A398:A399"/>
    <mergeCell ref="B398:B399"/>
    <mergeCell ref="C398:C399"/>
    <mergeCell ref="D398:D399"/>
    <mergeCell ref="E398:E399"/>
    <mergeCell ref="F398:F399"/>
    <mergeCell ref="L398:L399"/>
    <mergeCell ref="A402:A403"/>
    <mergeCell ref="B402:B403"/>
    <mergeCell ref="C402:C403"/>
    <mergeCell ref="D402:D403"/>
    <mergeCell ref="E402:E403"/>
    <mergeCell ref="F402:F403"/>
    <mergeCell ref="L402:L403"/>
    <mergeCell ref="A390:A391"/>
    <mergeCell ref="B390:B391"/>
    <mergeCell ref="C390:C391"/>
    <mergeCell ref="D390:D391"/>
    <mergeCell ref="E390:E391"/>
    <mergeCell ref="F390:F391"/>
    <mergeCell ref="L390:L391"/>
    <mergeCell ref="C386:C387"/>
    <mergeCell ref="D386:D387"/>
    <mergeCell ref="E386:E387"/>
    <mergeCell ref="F386:F387"/>
    <mergeCell ref="L386:L387"/>
    <mergeCell ref="A388:A389"/>
    <mergeCell ref="B388:B389"/>
    <mergeCell ref="C388:C389"/>
    <mergeCell ref="D388:D389"/>
    <mergeCell ref="E388:E389"/>
    <mergeCell ref="F388:F389"/>
    <mergeCell ref="L388:L389"/>
    <mergeCell ref="A386:A387"/>
    <mergeCell ref="B386:B387"/>
    <mergeCell ref="D374:D375"/>
    <mergeCell ref="E374:E375"/>
    <mergeCell ref="F374:F375"/>
    <mergeCell ref="L374:L375"/>
    <mergeCell ref="A382:A383"/>
    <mergeCell ref="B382:B383"/>
    <mergeCell ref="C382:C383"/>
    <mergeCell ref="D382:D383"/>
    <mergeCell ref="E382:E383"/>
    <mergeCell ref="F382:F383"/>
    <mergeCell ref="L382:L383"/>
    <mergeCell ref="A380:A381"/>
    <mergeCell ref="B380:B381"/>
    <mergeCell ref="C380:C381"/>
    <mergeCell ref="D380:D381"/>
    <mergeCell ref="E380:E381"/>
    <mergeCell ref="F380:F381"/>
    <mergeCell ref="L380:L381"/>
    <mergeCell ref="A376:A377"/>
    <mergeCell ref="B376:B377"/>
    <mergeCell ref="C376:C377"/>
    <mergeCell ref="D376:D377"/>
    <mergeCell ref="E376:E377"/>
    <mergeCell ref="F376:F377"/>
    <mergeCell ref="A368:A369"/>
    <mergeCell ref="B368:B369"/>
    <mergeCell ref="C368:C369"/>
    <mergeCell ref="D368:D369"/>
    <mergeCell ref="E368:E369"/>
    <mergeCell ref="F368:F369"/>
    <mergeCell ref="L368:L369"/>
    <mergeCell ref="A366:A367"/>
    <mergeCell ref="B366:B367"/>
    <mergeCell ref="C366:C367"/>
    <mergeCell ref="D366:D367"/>
    <mergeCell ref="E366:E367"/>
    <mergeCell ref="F366:F367"/>
    <mergeCell ref="L366:L367"/>
    <mergeCell ref="A362:A363"/>
    <mergeCell ref="B362:B363"/>
    <mergeCell ref="C362:C363"/>
    <mergeCell ref="D362:D363"/>
    <mergeCell ref="E362:E363"/>
    <mergeCell ref="F362:F363"/>
    <mergeCell ref="L362:L363"/>
    <mergeCell ref="A364:A365"/>
    <mergeCell ref="B364:B365"/>
    <mergeCell ref="C364:C365"/>
    <mergeCell ref="D364:D365"/>
    <mergeCell ref="E364:E365"/>
    <mergeCell ref="F364:F365"/>
    <mergeCell ref="L364:L365"/>
    <mergeCell ref="L376:L377"/>
    <mergeCell ref="A378:A379"/>
    <mergeCell ref="B378:B379"/>
    <mergeCell ref="C378:C379"/>
    <mergeCell ref="D378:D379"/>
    <mergeCell ref="E378:E379"/>
    <mergeCell ref="F378:F379"/>
    <mergeCell ref="L378:L379"/>
    <mergeCell ref="A384:A385"/>
    <mergeCell ref="B384:B385"/>
    <mergeCell ref="C384:C385"/>
    <mergeCell ref="D384:D385"/>
    <mergeCell ref="E384:E385"/>
    <mergeCell ref="F384:F385"/>
    <mergeCell ref="L384:L385"/>
    <mergeCell ref="A414:A415"/>
    <mergeCell ref="B414:B415"/>
    <mergeCell ref="C414:C415"/>
    <mergeCell ref="D414:D415"/>
    <mergeCell ref="E414:E415"/>
    <mergeCell ref="F414:F415"/>
    <mergeCell ref="L414:L415"/>
    <mergeCell ref="A410:A411"/>
    <mergeCell ref="B410:B411"/>
    <mergeCell ref="C410:C411"/>
    <mergeCell ref="D410:D411"/>
    <mergeCell ref="E410:E411"/>
    <mergeCell ref="F410:F411"/>
    <mergeCell ref="L410:L411"/>
    <mergeCell ref="A400:A401"/>
    <mergeCell ref="B400:B401"/>
    <mergeCell ref="C400:C401"/>
    <mergeCell ref="D400:D401"/>
    <mergeCell ref="E400:E401"/>
    <mergeCell ref="F400:F401"/>
    <mergeCell ref="L400:L401"/>
    <mergeCell ref="A404:A405"/>
    <mergeCell ref="B404:B405"/>
    <mergeCell ref="C404:C405"/>
    <mergeCell ref="D404:D405"/>
    <mergeCell ref="E404:E405"/>
    <mergeCell ref="F404:F405"/>
    <mergeCell ref="L404:L405"/>
    <mergeCell ref="A394:A395"/>
    <mergeCell ref="B394:B395"/>
    <mergeCell ref="C394:C395"/>
    <mergeCell ref="D394:D395"/>
    <mergeCell ref="E394:E395"/>
    <mergeCell ref="F394:F395"/>
    <mergeCell ref="L394:L395"/>
    <mergeCell ref="A396:A397"/>
    <mergeCell ref="B396:B397"/>
    <mergeCell ref="C396:C397"/>
    <mergeCell ref="D396:D397"/>
    <mergeCell ref="E396:E397"/>
    <mergeCell ref="F396:F397"/>
    <mergeCell ref="L396:L397"/>
    <mergeCell ref="A370:A371"/>
    <mergeCell ref="B370:B371"/>
    <mergeCell ref="C370:C371"/>
    <mergeCell ref="D370:D371"/>
    <mergeCell ref="E370:E371"/>
    <mergeCell ref="F370:F371"/>
    <mergeCell ref="L370:L371"/>
    <mergeCell ref="A392:A393"/>
    <mergeCell ref="B392:B393"/>
    <mergeCell ref="C392:C393"/>
    <mergeCell ref="D392:D393"/>
    <mergeCell ref="E392:E393"/>
    <mergeCell ref="F392:F393"/>
    <mergeCell ref="L392:L393"/>
    <mergeCell ref="A372:A373"/>
    <mergeCell ref="B372:B373"/>
    <mergeCell ref="C372:C373"/>
    <mergeCell ref="D372:D373"/>
    <mergeCell ref="E372:E373"/>
    <mergeCell ref="F372:F373"/>
    <mergeCell ref="L372:L373"/>
    <mergeCell ref="A374:A375"/>
    <mergeCell ref="B374:B375"/>
    <mergeCell ref="C374:C375"/>
    <mergeCell ref="A357:L357"/>
    <mergeCell ref="A358:A359"/>
    <mergeCell ref="B358:B359"/>
    <mergeCell ref="C358:C359"/>
    <mergeCell ref="D358:D359"/>
    <mergeCell ref="E358:E359"/>
    <mergeCell ref="F358:F359"/>
    <mergeCell ref="L358:L359"/>
    <mergeCell ref="A360:A361"/>
    <mergeCell ref="B360:B361"/>
    <mergeCell ref="C360:C361"/>
    <mergeCell ref="D360:D361"/>
    <mergeCell ref="E360:E361"/>
    <mergeCell ref="F360:F361"/>
    <mergeCell ref="L360:L361"/>
    <mergeCell ref="A346:A347"/>
    <mergeCell ref="B346:B347"/>
    <mergeCell ref="C346:C347"/>
    <mergeCell ref="D346:D347"/>
    <mergeCell ref="E346:E347"/>
    <mergeCell ref="F346:F347"/>
    <mergeCell ref="L346:L347"/>
    <mergeCell ref="A348:A349"/>
    <mergeCell ref="B348:B349"/>
    <mergeCell ref="C348:C349"/>
    <mergeCell ref="D348:D349"/>
    <mergeCell ref="E348:E349"/>
    <mergeCell ref="F348:F349"/>
    <mergeCell ref="L348:L349"/>
    <mergeCell ref="A322:A323"/>
    <mergeCell ref="B322:B323"/>
    <mergeCell ref="C322:C323"/>
    <mergeCell ref="D322:D323"/>
    <mergeCell ref="E322:E323"/>
    <mergeCell ref="F322:F323"/>
    <mergeCell ref="L322:L323"/>
    <mergeCell ref="A320:A321"/>
    <mergeCell ref="B320:B321"/>
    <mergeCell ref="C320:C321"/>
    <mergeCell ref="D320:D321"/>
    <mergeCell ref="E320:E321"/>
    <mergeCell ref="F320:F321"/>
    <mergeCell ref="L320:L321"/>
    <mergeCell ref="A304:A305"/>
    <mergeCell ref="B304:B305"/>
    <mergeCell ref="C304:C305"/>
    <mergeCell ref="D304:D305"/>
    <mergeCell ref="E304:E305"/>
    <mergeCell ref="F304:F305"/>
    <mergeCell ref="L304:L305"/>
    <mergeCell ref="A313:A314"/>
    <mergeCell ref="B313:B314"/>
    <mergeCell ref="C313:C314"/>
    <mergeCell ref="D313:D314"/>
    <mergeCell ref="E313:E314"/>
    <mergeCell ref="F313:F314"/>
    <mergeCell ref="L313:L314"/>
    <mergeCell ref="A302:A303"/>
    <mergeCell ref="B302:B303"/>
    <mergeCell ref="C302:C303"/>
    <mergeCell ref="D302:D303"/>
    <mergeCell ref="E302:E303"/>
    <mergeCell ref="F302:F303"/>
    <mergeCell ref="L302:L303"/>
    <mergeCell ref="A299:A301"/>
    <mergeCell ref="B299:B301"/>
    <mergeCell ref="C299:C301"/>
    <mergeCell ref="D299:D301"/>
    <mergeCell ref="E299:E301"/>
    <mergeCell ref="F299:F301"/>
    <mergeCell ref="L299:L301"/>
    <mergeCell ref="A293:A294"/>
    <mergeCell ref="B293:B294"/>
    <mergeCell ref="C293:C294"/>
    <mergeCell ref="D293:D294"/>
    <mergeCell ref="E293:E294"/>
    <mergeCell ref="F293:F294"/>
    <mergeCell ref="L293:L294"/>
    <mergeCell ref="A295:A296"/>
    <mergeCell ref="B295:B296"/>
    <mergeCell ref="C295:C296"/>
    <mergeCell ref="D295:D296"/>
    <mergeCell ref="E295:E296"/>
    <mergeCell ref="F295:F296"/>
    <mergeCell ref="L295:L296"/>
    <mergeCell ref="C290:C291"/>
    <mergeCell ref="D290:D291"/>
    <mergeCell ref="E290:E291"/>
    <mergeCell ref="F290:F291"/>
    <mergeCell ref="L290:L291"/>
    <mergeCell ref="A285:A286"/>
    <mergeCell ref="B285:B286"/>
    <mergeCell ref="C285:C286"/>
    <mergeCell ref="D285:D286"/>
    <mergeCell ref="E285:E286"/>
    <mergeCell ref="F285:F286"/>
    <mergeCell ref="L285:L286"/>
    <mergeCell ref="A287:A289"/>
    <mergeCell ref="B287:B289"/>
    <mergeCell ref="C287:C289"/>
    <mergeCell ref="D287:D289"/>
    <mergeCell ref="E287:E289"/>
    <mergeCell ref="F287:F289"/>
    <mergeCell ref="L287:L289"/>
    <mergeCell ref="A222:A224"/>
    <mergeCell ref="B222:B224"/>
    <mergeCell ref="C222:C224"/>
    <mergeCell ref="D222:D224"/>
    <mergeCell ref="E222:E224"/>
    <mergeCell ref="F222:F224"/>
    <mergeCell ref="L222:L224"/>
    <mergeCell ref="A217:A218"/>
    <mergeCell ref="B217:B218"/>
    <mergeCell ref="C217:C218"/>
    <mergeCell ref="D217:D218"/>
    <mergeCell ref="E217:E218"/>
    <mergeCell ref="F217:F218"/>
    <mergeCell ref="L217:L218"/>
    <mergeCell ref="A219:A221"/>
    <mergeCell ref="B219:B221"/>
    <mergeCell ref="C219:C221"/>
    <mergeCell ref="D219:D221"/>
    <mergeCell ref="E219:E221"/>
    <mergeCell ref="F219:F221"/>
    <mergeCell ref="L219:L221"/>
    <mergeCell ref="A212:A214"/>
    <mergeCell ref="B212:B214"/>
    <mergeCell ref="C212:C214"/>
    <mergeCell ref="D212:D214"/>
    <mergeCell ref="E212:E214"/>
    <mergeCell ref="F212:F214"/>
    <mergeCell ref="L212:L214"/>
    <mergeCell ref="A215:A216"/>
    <mergeCell ref="B215:B216"/>
    <mergeCell ref="C215:C216"/>
    <mergeCell ref="D215:D216"/>
    <mergeCell ref="E215:E216"/>
    <mergeCell ref="F215:F216"/>
    <mergeCell ref="L215:L216"/>
    <mergeCell ref="A209:A211"/>
    <mergeCell ref="B209:B211"/>
    <mergeCell ref="C209:C211"/>
    <mergeCell ref="D209:D211"/>
    <mergeCell ref="E209:E211"/>
    <mergeCell ref="F209:F211"/>
    <mergeCell ref="L209:L211"/>
    <mergeCell ref="F203:F205"/>
    <mergeCell ref="L203:L205"/>
    <mergeCell ref="A206:A208"/>
    <mergeCell ref="B206:B208"/>
    <mergeCell ref="C206:C208"/>
    <mergeCell ref="D206:D208"/>
    <mergeCell ref="E206:E208"/>
    <mergeCell ref="F206:F208"/>
    <mergeCell ref="L206:L208"/>
    <mergeCell ref="E180:E181"/>
    <mergeCell ref="F180:F181"/>
    <mergeCell ref="L180:L181"/>
    <mergeCell ref="A197:A199"/>
    <mergeCell ref="B197:B199"/>
    <mergeCell ref="C197:C199"/>
    <mergeCell ref="D197:D199"/>
    <mergeCell ref="E197:E199"/>
    <mergeCell ref="F197:F199"/>
    <mergeCell ref="L197:L199"/>
    <mergeCell ref="D160:D161"/>
    <mergeCell ref="E160:E161"/>
    <mergeCell ref="F160:F161"/>
    <mergeCell ref="L160:L161"/>
    <mergeCell ref="A164:A165"/>
    <mergeCell ref="B164:B165"/>
    <mergeCell ref="C164:C165"/>
    <mergeCell ref="D164:D165"/>
    <mergeCell ref="E164:E165"/>
    <mergeCell ref="F164:F165"/>
    <mergeCell ref="L164:L165"/>
    <mergeCell ref="L146:L149"/>
    <mergeCell ref="A167:A169"/>
    <mergeCell ref="B167:B169"/>
    <mergeCell ref="C167:C169"/>
    <mergeCell ref="D167:D169"/>
    <mergeCell ref="E167:E169"/>
    <mergeCell ref="F167:F169"/>
    <mergeCell ref="L167:L169"/>
    <mergeCell ref="A157:A159"/>
    <mergeCell ref="B157:B159"/>
    <mergeCell ref="C157:C159"/>
    <mergeCell ref="D157:D159"/>
    <mergeCell ref="E157:E159"/>
    <mergeCell ref="F157:F159"/>
    <mergeCell ref="L157:L159"/>
    <mergeCell ref="A162:A163"/>
    <mergeCell ref="B162:B163"/>
    <mergeCell ref="C162:C163"/>
    <mergeCell ref="D162:D163"/>
    <mergeCell ref="E162:E163"/>
    <mergeCell ref="F162:F163"/>
    <mergeCell ref="L162:L163"/>
    <mergeCell ref="A160:A161"/>
    <mergeCell ref="B160:B161"/>
    <mergeCell ref="L150:L153"/>
    <mergeCell ref="A129:A130"/>
    <mergeCell ref="B129:B130"/>
    <mergeCell ref="C129:C130"/>
    <mergeCell ref="D129:D130"/>
    <mergeCell ref="E129:E130"/>
    <mergeCell ref="F129:F130"/>
    <mergeCell ref="L129:L130"/>
    <mergeCell ref="A131:A132"/>
    <mergeCell ref="B131:B132"/>
    <mergeCell ref="C131:C132"/>
    <mergeCell ref="D131:D132"/>
    <mergeCell ref="E131:E132"/>
    <mergeCell ref="F131:F132"/>
    <mergeCell ref="L131:L132"/>
    <mergeCell ref="A133:A134"/>
    <mergeCell ref="B133:B134"/>
    <mergeCell ref="C133:C134"/>
    <mergeCell ref="D133:D134"/>
    <mergeCell ref="E133:E134"/>
    <mergeCell ref="F133:F134"/>
    <mergeCell ref="L133:L134"/>
    <mergeCell ref="A137:A138"/>
    <mergeCell ref="B137:B138"/>
    <mergeCell ref="L89:L90"/>
    <mergeCell ref="A54:A64"/>
    <mergeCell ref="B54:B64"/>
    <mergeCell ref="C54:C64"/>
    <mergeCell ref="D54:D64"/>
    <mergeCell ref="E54:E64"/>
    <mergeCell ref="F54:F64"/>
    <mergeCell ref="L54:L64"/>
    <mergeCell ref="A99:A103"/>
    <mergeCell ref="B99:B103"/>
    <mergeCell ref="C99:C103"/>
    <mergeCell ref="D99:D103"/>
    <mergeCell ref="E99:E103"/>
    <mergeCell ref="F99:F103"/>
    <mergeCell ref="L99:L103"/>
    <mergeCell ref="D91:D93"/>
    <mergeCell ref="E91:E93"/>
    <mergeCell ref="F91:F93"/>
    <mergeCell ref="L91:L93"/>
    <mergeCell ref="L94:L95"/>
    <mergeCell ref="B89:B90"/>
    <mergeCell ref="C89:C90"/>
    <mergeCell ref="D89:D90"/>
    <mergeCell ref="E89:E90"/>
    <mergeCell ref="A8:L8"/>
    <mergeCell ref="L170:L172"/>
    <mergeCell ref="L233:L234"/>
    <mergeCell ref="A76:A88"/>
    <mergeCell ref="B76:B88"/>
    <mergeCell ref="C76:C88"/>
    <mergeCell ref="D76:D88"/>
    <mergeCell ref="E76:E88"/>
    <mergeCell ref="F76:F88"/>
    <mergeCell ref="L76:L88"/>
    <mergeCell ref="E228:E229"/>
    <mergeCell ref="F228:F229"/>
    <mergeCell ref="D228:D229"/>
    <mergeCell ref="L230:L232"/>
    <mergeCell ref="L228:L229"/>
    <mergeCell ref="B230:B232"/>
    <mergeCell ref="A230:A232"/>
    <mergeCell ref="C230:C232"/>
    <mergeCell ref="D230:D232"/>
    <mergeCell ref="E230:E232"/>
    <mergeCell ref="F230:F232"/>
    <mergeCell ref="E203:E205"/>
    <mergeCell ref="A89:A90"/>
    <mergeCell ref="A233:A234"/>
    <mergeCell ref="L309:L310"/>
    <mergeCell ref="A311:A312"/>
    <mergeCell ref="B311:B312"/>
    <mergeCell ref="C311:C312"/>
    <mergeCell ref="D311:D312"/>
    <mergeCell ref="E311:E312"/>
    <mergeCell ref="F311:F312"/>
    <mergeCell ref="L311:L312"/>
    <mergeCell ref="A120:A122"/>
    <mergeCell ref="B120:B122"/>
    <mergeCell ref="C120:C122"/>
    <mergeCell ref="D120:D122"/>
    <mergeCell ref="E120:E122"/>
    <mergeCell ref="F120:F122"/>
    <mergeCell ref="L120:L122"/>
    <mergeCell ref="A123:A124"/>
    <mergeCell ref="B139:B140"/>
    <mergeCell ref="A139:A140"/>
    <mergeCell ref="C139:C140"/>
    <mergeCell ref="B233:B234"/>
    <mergeCell ref="C233:C234"/>
    <mergeCell ref="D233:D234"/>
    <mergeCell ref="E233:E234"/>
    <mergeCell ref="F233:F234"/>
    <mergeCell ref="F316:F317"/>
    <mergeCell ref="E318:E319"/>
    <mergeCell ref="F318:F319"/>
    <mergeCell ref="B316:B317"/>
    <mergeCell ref="C316:C317"/>
    <mergeCell ref="F89:F90"/>
    <mergeCell ref="A150:A153"/>
    <mergeCell ref="B150:B153"/>
    <mergeCell ref="C150:C153"/>
    <mergeCell ref="D150:D153"/>
    <mergeCell ref="A176:K176"/>
    <mergeCell ref="A228:A229"/>
    <mergeCell ref="B228:B229"/>
    <mergeCell ref="C228:C229"/>
    <mergeCell ref="C192:C193"/>
    <mergeCell ref="D192:D193"/>
    <mergeCell ref="E192:E193"/>
    <mergeCell ref="A187:A191"/>
    <mergeCell ref="B187:B191"/>
    <mergeCell ref="C187:C191"/>
    <mergeCell ref="D187:D191"/>
    <mergeCell ref="E187:E191"/>
    <mergeCell ref="F187:F191"/>
    <mergeCell ref="C160:C161"/>
    <mergeCell ref="F192:F193"/>
    <mergeCell ref="L192:L193"/>
    <mergeCell ref="A200:A202"/>
    <mergeCell ref="B200:B202"/>
    <mergeCell ref="A192:A193"/>
    <mergeCell ref="A170:A172"/>
    <mergeCell ref="B170:B172"/>
    <mergeCell ref="C170:C172"/>
    <mergeCell ref="D170:D172"/>
    <mergeCell ref="E170:E172"/>
    <mergeCell ref="F170:F172"/>
    <mergeCell ref="B192:B193"/>
    <mergeCell ref="L187:L191"/>
    <mergeCell ref="A183:A186"/>
    <mergeCell ref="B183:B186"/>
    <mergeCell ref="C183:C186"/>
    <mergeCell ref="D183:D186"/>
    <mergeCell ref="E183:E186"/>
    <mergeCell ref="F183:F186"/>
    <mergeCell ref="L183:L186"/>
    <mergeCell ref="A180:A181"/>
    <mergeCell ref="B180:B181"/>
    <mergeCell ref="C180:C181"/>
    <mergeCell ref="D180:D181"/>
    <mergeCell ref="C200:C202"/>
    <mergeCell ref="D200:D202"/>
    <mergeCell ref="E200:E202"/>
    <mergeCell ref="F200:F202"/>
    <mergeCell ref="L200:L202"/>
    <mergeCell ref="A203:A205"/>
    <mergeCell ref="B203:B205"/>
    <mergeCell ref="C203:C205"/>
    <mergeCell ref="D203:D205"/>
    <mergeCell ref="A439:L439"/>
    <mergeCell ref="L237:L239"/>
    <mergeCell ref="B268:B280"/>
    <mergeCell ref="C268:C280"/>
    <mergeCell ref="D268:D280"/>
    <mergeCell ref="E268:E280"/>
    <mergeCell ref="F268:F280"/>
    <mergeCell ref="L268:L280"/>
    <mergeCell ref="A268:A280"/>
    <mergeCell ref="A318:A319"/>
    <mergeCell ref="B318:B319"/>
    <mergeCell ref="C318:C319"/>
    <mergeCell ref="D318:D319"/>
    <mergeCell ref="L318:L319"/>
    <mergeCell ref="L316:L317"/>
    <mergeCell ref="A309:A310"/>
    <mergeCell ref="B309:B310"/>
    <mergeCell ref="C309:C310"/>
    <mergeCell ref="D309:D310"/>
    <mergeCell ref="E309:E310"/>
    <mergeCell ref="F309:F310"/>
    <mergeCell ref="A316:A317"/>
    <mergeCell ref="D316:D317"/>
    <mergeCell ref="E316:E317"/>
    <mergeCell ref="A236:L236"/>
    <mergeCell ref="A308:L308"/>
    <mergeCell ref="A237:A239"/>
    <mergeCell ref="F240:F252"/>
    <mergeCell ref="L240:L252"/>
    <mergeCell ref="A253:A267"/>
    <mergeCell ref="B253:B267"/>
    <mergeCell ref="C253:C267"/>
    <mergeCell ref="D253:D267"/>
    <mergeCell ref="E253:E267"/>
    <mergeCell ref="F253:F267"/>
    <mergeCell ref="B237:B239"/>
    <mergeCell ref="A240:A252"/>
    <mergeCell ref="B240:B252"/>
    <mergeCell ref="L253:L267"/>
    <mergeCell ref="C240:C252"/>
    <mergeCell ref="D240:D252"/>
    <mergeCell ref="E240:E252"/>
    <mergeCell ref="C237:C239"/>
    <mergeCell ref="D237:D239"/>
    <mergeCell ref="E237:E239"/>
    <mergeCell ref="F237:F239"/>
    <mergeCell ref="A290:A291"/>
    <mergeCell ref="B290:B291"/>
    <mergeCell ref="A1:L1"/>
    <mergeCell ref="A2:L2"/>
    <mergeCell ref="G4:K4"/>
    <mergeCell ref="D5:D6"/>
    <mergeCell ref="I5:I6"/>
    <mergeCell ref="L4:L6"/>
    <mergeCell ref="J5:K5"/>
    <mergeCell ref="H5:H6"/>
    <mergeCell ref="E5:F5"/>
    <mergeCell ref="A4:A6"/>
    <mergeCell ref="C5:C6"/>
    <mergeCell ref="B4:B6"/>
    <mergeCell ref="C4:F4"/>
    <mergeCell ref="G5:G6"/>
    <mergeCell ref="A42:L42"/>
    <mergeCell ref="A177:L177"/>
    <mergeCell ref="A175:E175"/>
    <mergeCell ref="B43:B53"/>
    <mergeCell ref="C43:C53"/>
    <mergeCell ref="D43:D53"/>
    <mergeCell ref="E43:E53"/>
    <mergeCell ref="F43:F53"/>
    <mergeCell ref="A43:A53"/>
    <mergeCell ref="L43:L53"/>
    <mergeCell ref="L65:L75"/>
    <mergeCell ref="B65:B75"/>
    <mergeCell ref="C65:C75"/>
    <mergeCell ref="L125:L127"/>
    <mergeCell ref="A125:A127"/>
    <mergeCell ref="B125:B127"/>
    <mergeCell ref="D65:D75"/>
    <mergeCell ref="E65:E75"/>
    <mergeCell ref="F65:F75"/>
    <mergeCell ref="A65:A75"/>
    <mergeCell ref="A91:A93"/>
    <mergeCell ref="B91:B93"/>
    <mergeCell ref="C91:C93"/>
    <mergeCell ref="L142:L145"/>
    <mergeCell ref="B94:B95"/>
    <mergeCell ref="C94:C95"/>
    <mergeCell ref="D94:D95"/>
    <mergeCell ref="E94:E95"/>
    <mergeCell ref="F94:F95"/>
    <mergeCell ref="E142:E145"/>
    <mergeCell ref="F142:F145"/>
    <mergeCell ref="C137:C138"/>
    <mergeCell ref="D137:D138"/>
    <mergeCell ref="E137:E138"/>
    <mergeCell ref="F137:F138"/>
    <mergeCell ref="D139:D140"/>
    <mergeCell ref="E139:E140"/>
    <mergeCell ref="F139:F140"/>
    <mergeCell ref="B118:B119"/>
    <mergeCell ref="C118:C119"/>
    <mergeCell ref="D118:D119"/>
    <mergeCell ref="E118:E119"/>
    <mergeCell ref="C125:C127"/>
    <mergeCell ref="D125:D127"/>
    <mergeCell ref="E125:E127"/>
    <mergeCell ref="F125:F127"/>
    <mergeCell ref="L118:L119"/>
    <mergeCell ref="D123:D124"/>
    <mergeCell ref="E123:E124"/>
    <mergeCell ref="F123:F124"/>
    <mergeCell ref="L123:L124"/>
    <mergeCell ref="C123:C124"/>
    <mergeCell ref="L137:L138"/>
    <mergeCell ref="B135:B136"/>
    <mergeCell ref="C135:C136"/>
    <mergeCell ref="D135:D136"/>
    <mergeCell ref="E135:E136"/>
    <mergeCell ref="F135:F136"/>
    <mergeCell ref="L135:L136"/>
    <mergeCell ref="L139:L140"/>
    <mergeCell ref="A118:A119"/>
    <mergeCell ref="A94:A95"/>
    <mergeCell ref="A142:A145"/>
    <mergeCell ref="B142:B145"/>
    <mergeCell ref="C142:C145"/>
    <mergeCell ref="D142:D145"/>
    <mergeCell ref="F118:F119"/>
    <mergeCell ref="G175:J175"/>
    <mergeCell ref="E150:E153"/>
    <mergeCell ref="F150:F153"/>
    <mergeCell ref="A135:A136"/>
    <mergeCell ref="A146:A149"/>
    <mergeCell ref="B146:B149"/>
    <mergeCell ref="C146:C149"/>
    <mergeCell ref="D146:D149"/>
    <mergeCell ref="E146:E149"/>
    <mergeCell ref="F146:F149"/>
    <mergeCell ref="A155:A156"/>
    <mergeCell ref="B155:B156"/>
    <mergeCell ref="C155:C156"/>
    <mergeCell ref="D155:D156"/>
    <mergeCell ref="E155:E156"/>
    <mergeCell ref="F155:F156"/>
    <mergeCell ref="B123:B124"/>
  </mergeCells>
  <phoneticPr fontId="17" type="noConversion"/>
  <dataValidations count="9">
    <dataValidation type="list" allowBlank="1" showInputMessage="1" showErrorMessage="1" sqref="JC326 SY326 ACU326 AMQ326 AWM326 BGI326 BQE326 CAA326 CJW326 CTS326 DDO326 DNK326 DXG326 EHC326 EQY326 FAU326 FKQ326 FUM326 GEI326 GOE326 GYA326 HHW326 HRS326 IBO326 ILK326 IVG326 JFC326 JOY326 JYU326 KIQ326 KSM326 LCI326 LME326 LWA326 MFW326 MPS326 MZO326 NJK326 NTG326 ODC326 OMY326 OWU326 PGQ326 PQM326 QAI326 QKE326 QUA326 RDW326 RNS326 RXO326 SHK326 SRG326 TBC326 TKY326 TUU326 UEQ326 UOM326 UYI326 VIE326 VSA326 WBW326 WLS326 WVO326 G326">
      <formula1>Установка_распаечной_коробки</formula1>
    </dataValidation>
    <dataValidation type="list" allowBlank="1" showInputMessage="1" showErrorMessage="1" sqref="SY328:SY329 ACU328:ACU329 AMQ328:AMQ329 AWM328:AWM329 BGI328:BGI329 BQE328:BQE329 CAA328:CAA329 CJW328:CJW329 CTS328:CTS329 DDO328:DDO329 DNK328:DNK329 DXG328:DXG329 EHC328:EHC329 EQY328:EQY329 FAU328:FAU329 FKQ328:FKQ329 FUM328:FUM329 GEI328:GEI329 GOE328:GOE329 GYA328:GYA329 HHW328:HHW329 HRS328:HRS329 IBO328:IBO329 ILK328:ILK329 IVG328:IVG329 JFC328:JFC329 JOY328:JOY329 JYU328:JYU329 KIQ328:KIQ329 KSM328:KSM329 LCI328:LCI329 LME328:LME329 LWA328:LWA329 MFW328:MFW329 MPS328:MPS329 MZO328:MZO329 NJK328:NJK329 NTG328:NTG329 ODC328:ODC329 OMY328:OMY329 OWU328:OWU329 PGQ328:PGQ329 PQM328:PQM329 QAI328:QAI329 QKE328:QKE329 QUA328:QUA329 RDW328:RDW329 RNS328:RNS329 RXO328:RXO329 SHK328:SHK329 SRG328:SRG329 TBC328:TBC329 TKY328:TKY329 TUU328:TUU329 UEQ328:UEQ329 UOM328:UOM329 UYI328:UYI329 VIE328:VIE329 VSA328:VSA329 WBW328:WBW329 WLS328:WLS329 WVO328:WVO329 G328:G329 JC328:JC329">
      <formula1>Установка_розеток</formula1>
    </dataValidation>
    <dataValidation type="list" allowBlank="1" showInputMessage="1" showErrorMessage="1" sqref="JC327 SY327 ACU327 AMQ327 AWM327 BGI327 BQE327 CAA327 CJW327 CTS327 DDO327 DNK327 DXG327 EHC327 EQY327 FAU327 FKQ327 FUM327 GEI327 GOE327 GYA327 HHW327 HRS327 IBO327 ILK327 IVG327 JFC327 JOY327 JYU327 KIQ327 KSM327 LCI327 LME327 LWA327 MFW327 MPS327 MZO327 NJK327 NTG327 ODC327 OMY327 OWU327 PGQ327 PQM327 QAI327 QKE327 QUA327 RDW327 RNS327 RXO327 SHK327 SRG327 TBC327 TKY327 TUU327 UEQ327 UOM327 UYI327 VIE327 VSA327 WBW327 WLS327 WVO327 G327">
      <formula1>Монтаж_уставновочной_коробки</formula1>
    </dataValidation>
    <dataValidation type="list" allowBlank="1" showInputMessage="1" showErrorMessage="1" sqref="JC335:JC336 SY335:SY336 ACU335:ACU336 AMQ335:AMQ336 AWM335:AWM336 BGI335:BGI336 BQE335:BQE336 CAA335:CAA336 CJW335:CJW336 CTS335:CTS336 DDO335:DDO336 DNK335:DNK336 DXG335:DXG336 EHC335:EHC336 EQY335:EQY336 FAU335:FAU336 FKQ335:FKQ336 FUM335:FUM336 GEI335:GEI336 GOE335:GOE336 GYA335:GYA336 HHW335:HHW336 HRS335:HRS336 IBO335:IBO336 ILK335:ILK336 IVG335:IVG336 JFC335:JFC336 JOY335:JOY336 JYU335:JYU336 KIQ335:KIQ336 KSM335:KSM336 LCI335:LCI336 LME335:LME336 LWA335:LWA336 MFW335:MFW336 MPS335:MPS336 MZO335:MZO336 NJK335:NJK336 NTG335:NTG336 ODC335:ODC336 OMY335:OMY336 OWU335:OWU336 PGQ335:PGQ336 PQM335:PQM336 QAI335:QAI336 QKE335:QKE336 QUA335:QUA336 RDW335:RDW336 RNS335:RNS336 RXO335:RXO336 SHK335:SHK336 SRG335:SRG336 TBC335:TBC336 TKY335:TKY336 TUU335:TUU336 UEQ335:UEQ336 UOM335:UOM336 UYI335:UYI336 VIE335:VIE336 VSA335:VSA336 WBW335:WBW336 WLS335:WLS336 WVO335:WVO336 G335:G336">
      <formula1>Монтаж_электрощита</formula1>
    </dataValidation>
    <dataValidation type="list" allowBlank="1" showInputMessage="1" showErrorMessage="1" sqref="WLS343:WLS344 WBW343:WBW344 VSA343:VSA344 VIE343:VIE344 UYI343:UYI344 UOM343:UOM344 UEQ343:UEQ344 TUU343:TUU344 TKY343:TKY344 TBC343:TBC344 SRG343:SRG344 SHK343:SHK344 RXO343:RXO344 RNS343:RNS344 RDW343:RDW344 QUA343:QUA344 QKE343:QKE344 QAI343:QAI344 PQM343:PQM344 PGQ343:PGQ344 OWU343:OWU344 OMY343:OMY344 ODC343:ODC344 NTG343:NTG344 NJK343:NJK344 MZO343:MZO344 MPS343:MPS344 MFW343:MFW344 LWA343:LWA344 LME343:LME344 LCI343:LCI344 KSM343:KSM344 KIQ343:KIQ344 JYU343:JYU344 JOY343:JOY344 JFC343:JFC344 IVG343:IVG344 ILK343:ILK344 IBO343:IBO344 HRS343:HRS344 HHW343:HHW344 GYA343:GYA344 GOE343:GOE344 GEI343:GEI344 FUM343:FUM344 FKQ343:FKQ344 FAU343:FAU344 EQY343:EQY344 EHC343:EHC344 DXG343:DXG344 DNK343:DNK344 DDO343:DDO344 CTS343:CTS344 CJW343:CJW344 CAA343:CAA344 BQE343:BQE344 BGI343:BGI344 AWM343:AWM344 AMQ343:AMQ344 ACU343:ACU344 SY343:SY344 JC343:JC344 JC337:JC340 SY337:SY340 ACU337:ACU340 AMQ337:AMQ340 AWM337:AWM340 BGI337:BGI340 BQE337:BQE340 CAA337:CAA340 CJW337:CJW340 CTS337:CTS340 DDO337:DDO340 DNK337:DNK340 DXG337:DXG340 EHC337:EHC340 EQY337:EQY340 FAU337:FAU340 FKQ337:FKQ340 FUM337:FUM340 GEI337:GEI340 GOE337:GOE340 GYA337:GYA340 HHW337:HHW340 HRS337:HRS340 IBO337:IBO340 ILK337:ILK340 IVG337:IVG340 JFC337:JFC340 JOY337:JOY340 JYU337:JYU340 KIQ337:KIQ340 KSM337:KSM340 LCI337:LCI340 LME337:LME340 LWA337:LWA340 MFW337:MFW340 MPS337:MPS340 MZO337:MZO340 NJK337:NJK340 NTG337:NTG340 ODC337:ODC340 OMY337:OMY340 OWU337:OWU340 PGQ337:PGQ340 PQM337:PQM340 QAI337:QAI340 QKE337:QKE340 QUA337:QUA340 RDW337:RDW340 RNS337:RNS340 RXO337:RXO340 SHK337:SHK340 SRG337:SRG340 TBC337:TBC340 TKY337:TKY340 TUU337:TUU340 UEQ337:UEQ340 UOM337:UOM340 UYI337:UYI340 VIE337:VIE340 VSA337:VSA340 WBW337:WBW340 WLS337:WLS340 WVO337:WVO340 WVO343:WVO344 G337:G344">
      <formula1>Сборка_щита</formula1>
    </dataValidation>
    <dataValidation type="list" allowBlank="1" showInputMessage="1" showErrorMessage="1" sqref="WLS315 WVO309:WVO312 JC309:JC312 SY309:SY312 ACU309:ACU312 AMQ309:AMQ312 AWM309:AWM312 BGI309:BGI312 BQE309:BQE312 CAA309:CAA312 CJW309:CJW312 CTS309:CTS312 DDO309:DDO312 DNK309:DNK312 DXG309:DXG312 EHC309:EHC312 EQY309:EQY312 FAU309:FAU312 FKQ309:FKQ312 FUM309:FUM312 GEI309:GEI312 GOE309:GOE312 GYA309:GYA312 HHW309:HHW312 HRS309:HRS312 IBO309:IBO312 ILK309:ILK312 IVG309:IVG312 JFC309:JFC312 JOY309:JOY312 JYU309:JYU312 KIQ309:KIQ312 KSM309:KSM312 LCI309:LCI312 LME309:LME312 LWA309:LWA312 MFW309:MFW312 MPS309:MPS312 MZO309:MZO312 NJK309:NJK312 NTG309:NTG312 ODC309:ODC312 OMY309:OMY312 OWU309:OWU312 PGQ309:PGQ312 PQM309:PQM312 QAI309:QAI312 QKE309:QKE312 QUA309:QUA312 RDW309:RDW312 RNS309:RNS312 RXO309:RXO312 SHK309:SHK312 SRG309:SRG312 TBC309:TBC312 TKY309:TKY312 TUU309:TUU312 UEQ309:UEQ312 UOM309:UOM312 UYI309:UYI312 VIE309:VIE312 VSA309:VSA312 WBW309:WBW312 WLS309:WLS312 G309:G315 WVO315 JC315 SY315 ACU315 AMQ315 AWM315 BGI315 BQE315 CAA315 CJW315 CTS315 DDO315 DNK315 DXG315 EHC315 EQY315 FAU315 FKQ315 FUM315 GEI315 GOE315 GYA315 HHW315 HRS315 IBO315 ILK315 IVG315 JFC315 JOY315 JYU315 KIQ315 KSM315 LCI315 LME315 LWA315 MFW315 MPS315 MZO315 NJK315 NTG315 ODC315 OMY315 OWU315 PGQ315 PQM315 QAI315 QKE315 QUA315 RDW315 RNS315 RXO315 SHK315 SRG315 TBC315 TKY315 TUU315 UEQ315 UOM315 UYI315 VIE315 VSA315 WBW315 JC318:JC323 WVO318:WVO323 G318:G323 WLS318:WLS323 WBW318:WBW323 VSA318:VSA323 VIE318:VIE323 UYI318:UYI323 UOM318:UOM323 UEQ318:UEQ323 TUU318:TUU323 TKY318:TKY323 TBC318:TBC323 SRG318:SRG323 SHK318:SHK323 RXO318:RXO323 RNS318:RNS323 RDW318:RDW323 QUA318:QUA323 QKE318:QKE323 QAI318:QAI323 PQM318:PQM323 PGQ318:PGQ323 OWU318:OWU323 OMY318:OMY323 ODC318:ODC323 NTG318:NTG323 NJK318:NJK323 MZO318:MZO323 MPS318:MPS323 MFW318:MFW323 LWA318:LWA323 LME318:LME323 LCI318:LCI323 KSM318:KSM323 KIQ318:KIQ323 JYU318:JYU323 JOY318:JOY323 JFC318:JFC323 IVG318:IVG323 ILK318:ILK323 IBO318:IBO323 HRS318:HRS323 HHW318:HHW323 GYA318:GYA323 GOE318:GOE323 GEI318:GEI323 FUM318:FUM323 FKQ318:FKQ323 FAU318:FAU323 EQY318:EQY323 EHC318:EHC323 DXG318:DXG323 DNK318:DNK323 DDO318:DDO323 CTS318:CTS323 CJW318:CJW323 CAA318:CAA323 BQE318:BQE323 BGI318:BGI323 AWM318:AWM323 AMQ318:AMQ323 ACU318:ACU323 SY318:SY323 WVO384:WVO391 AMQ358:AMQ365 AWM358:AWM365 BGI358:BGI365 BQE358:BQE365 CAA358:CAA365 CJW358:CJW365 CTS358:CTS365 DDO358:DDO365 DNK358:DNK365 DXG358:DXG365 EHC358:EHC365 EQY358:EQY365 FAU358:FAU365 FKQ358:FKQ365 FUM358:FUM365 GEI358:GEI365 GOE358:GOE365 GYA358:GYA365 HHW358:HHW365 HRS358:HRS365 IBO358:IBO365 ILK358:ILK365 IVG358:IVG365 JFC358:JFC365 JOY358:JOY365 JYU358:JYU365 KIQ358:KIQ365 KSM358:KSM365 LCI358:LCI365 LME358:LME365 LWA358:LWA365 MFW358:MFW365 MPS358:MPS365 MZO358:MZO365 NJK358:NJK365 NTG358:NTG365 ODC358:ODC365 OMY358:OMY365 OWU358:OWU365 PGQ358:PGQ365 PQM358:PQM365 QAI358:QAI365 QKE358:QKE365 QUA358:QUA365 RDW358:RDW365 RNS358:RNS365 RXO358:RXO365 SHK358:SHK365 SRG358:SRG365 TBC358:TBC365 TKY358:TKY365 TUU358:TUU365 UEQ358:UEQ365 UOM358:UOM365 UYI358:UYI365 VIE358:VIE365 VSA358:VSA365 WBW358:WBW365 WLS358:WLS365 WVO358:WVO365 JC358:JC365 JC384:JC391 SY384:SY391 ACU384:ACU391 AMQ384:AMQ391 AWM384:AWM391 BGI384:BGI391 BQE384:BQE391 CAA384:CAA391 CJW384:CJW391 CTS384:CTS391 DDO384:DDO391 DNK384:DNK391 DXG384:DXG391 EHC384:EHC391 EQY384:EQY391 FAU384:FAU391 FKQ384:FKQ391 FUM384:FUM391 GEI384:GEI391 GOE384:GOE391 GYA384:GYA391 HHW384:HHW391 HRS384:HRS391 IBO384:IBO391 ILK384:ILK391 IVG384:IVG391 JFC384:JFC391 JOY384:JOY391 JYU384:JYU391 KIQ384:KIQ391 KSM384:KSM391 LCI384:LCI391 LME384:LME391 LWA384:LWA391 MFW384:MFW391 MPS384:MPS391 MZO384:MZO391 NJK384:NJK391 NTG384:NTG391 ODC384:ODC391 OMY384:OMY391 OWU384:OWU391 PGQ384:PGQ391 PQM384:PQM391 QAI384:QAI391 QKE384:QKE391 QUA384:QUA391 RDW384:RDW391 RNS384:RNS391 RXO384:RXO391 SHK384:SHK391 SRG384:SRG391 TBC384:TBC391 TKY384:TKY391 TUU384:TUU391 UEQ384:UEQ391 UOM384:UOM391 UYI384:UYI391 VIE384:VIE391 VSA384:VSA391 WBW384:WBW391 G386:G387 G390:G391 G400 SY358:SY365 ACU358:ACU365 G360:G383 WLS384:WLS391 G394 G396 G398 G402 G404 G406 G408 G414 G410 G420 G416 G418 G432 G412 G430 G434 G436 BGI394:BGI438 BQE394:BQE438 CAA394:CAA438 CJW394:CJW438 CTS394:CTS438 DDO394:DDO438 DNK394:DNK438 DXG394:DXG438 EHC394:EHC438 EQY394:EQY438 FAU394:FAU438 FKQ394:FKQ438 FUM394:FUM438 GEI394:GEI438 GOE394:GOE438 GYA394:GYA438 HHW394:HHW438 HRS394:HRS438 IBO394:IBO438 ILK394:ILK438 IVG394:IVG438 JFC394:JFC438 JOY394:JOY438 JYU394:JYU438 KIQ394:KIQ438 KSM394:KSM438 LCI394:LCI438 LME394:LME438 LWA394:LWA438 MFW394:MFW438 MPS394:MPS438 MZO394:MZO438 NJK394:NJK438 NTG394:NTG438 ODC394:ODC438 OMY394:OMY438 OWU394:OWU438 PGQ394:PGQ438 PQM394:PQM438 QAI394:QAI438 QKE394:QKE438 QUA394:QUA438 RDW394:RDW438 RNS394:RNS438 RXO394:RXO438 SHK394:SHK438 SRG394:SRG438 TBC394:TBC438 TKY394:TKY438 TUU394:TUU438 UEQ394:UEQ438 UOM394:UOM438 UYI394:UYI438 VIE394:VIE438 VSA394:VSA438 WBW394:WBW438 WLS394:WLS438 WVO394:WVO438 JC394:JC438 SY394:SY438 ACU394:ACU438 AMQ394:AMQ438 AWM394:AWM438 G424 G422 G426 G428">
      <formula1>Кабель</formula1>
    </dataValidation>
    <dataValidation type="list" allowBlank="1" showInputMessage="1" showErrorMessage="1" sqref="G324 JC324 SY324 ACU324 AMQ324 AWM324 BGI324 BQE324 CAA324 CJW324 CTS324 DDO324 DNK324 DXG324 EHC324 EQY324 FAU324 FKQ324 FUM324 GEI324 GOE324 GYA324 HHW324 HRS324 IBO324 ILK324 IVG324 JFC324 JOY324 JYU324 KIQ324 KSM324 LCI324 LME324 LWA324 MFW324 MPS324 MZO324 NJK324 NTG324 ODC324 OMY324 OWU324 PGQ324 PQM324 QAI324 QKE324 QUA324 RDW324 RNS324 RXO324 SHK324 SRG324 TBC324 TKY324 TUU324 UEQ324 UOM324 UYI324 VIE324 VSA324 WBW324 WLS324 WVO324">
      <formula1>прокладка_стального_лотка</formula1>
    </dataValidation>
    <dataValidation type="list" allowBlank="1" showInputMessage="1" showErrorMessage="1" sqref="JC345 SY345 ACU345 AMQ345 AWM345 BGI345 BQE345 CAA345 CJW345 CTS345 DDO345 DNK345 DXG345 EHC345 EQY345 FAU345 FKQ345 FUM345 GEI345 GOE345 GYA345 HHW345 HRS345 IBO345 ILK345 IVG345 JFC345 JOY345 JYU345 KIQ345 KSM345 LCI345 LME345 LWA345 MFW345 MPS345 MZO345 NJK345 NTG345 ODC345 OMY345 OWU345 PGQ345 PQM345 QAI345 QKE345 QUA345 RDW345 RNS345 RXO345 SHK345 SRG345 TBC345 TKY345 TUU345 UEQ345 UOM345 UYI345 VIE345 VSA345 WBW345 WLS345 WVO345 WLS350:WLS352 WBW350:WBW352 VSA350:VSA352 VIE350:VIE352 UYI350:UYI352 UOM350:UOM352 UEQ350:UEQ352 TUU350:TUU352 TKY350:TKY352 TBC350:TBC352 SRG350:SRG352 SHK350:SHK352 RXO350:RXO352 RNS350:RNS352 RDW350:RDW352 QUA350:QUA352 QKE350:QKE352 QAI350:QAI352 PQM350:PQM352 PGQ350:PGQ352 OWU350:OWU352 OMY350:OMY352 ODC350:ODC352 NTG350:NTG352 NJK350:NJK352 MZO350:MZO352 MPS350:MPS352 MFW350:MFW352 LWA350:LWA352 LME350:LME352 LCI350:LCI352 KSM350:KSM352 KIQ350:KIQ352 JYU350:JYU352 JOY350:JOY352 JFC350:JFC352 IVG350:IVG352 ILK350:ILK352 IBO350:IBO352 HRS350:HRS352 HHW350:HHW352 GYA350:GYA352 GOE350:GOE352 GEI350:GEI352 FUM350:FUM352 FKQ350:FKQ352 FAU350:FAU352 EQY350:EQY352 EHC350:EHC352 DXG350:DXG352 DNK350:DNK352 DDO350:DDO352 CTS350:CTS352 CJW350:CJW352 CAA350:CAA352 BQE350:BQE352 BGI350:BGI352 AWM350:AWM352 AMQ350:AMQ352 ACU350:ACU352 SY350:SY352 JC350:JC352 WVO350:WVO352 G345:G352">
      <formula1>Установка_и_подключение_светильников</formula1>
    </dataValidation>
    <dataValidation type="list" allowBlank="1" showInputMessage="1" showErrorMessage="1" sqref="JC330:JC334 G330:G334 WVO330:WVO334 WLS330:WLS334 WBW330:WBW334 VSA330:VSA334 VIE330:VIE334 UYI330:UYI334 UOM330:UOM334 UEQ330:UEQ334 TUU330:TUU334 TKY330:TKY334 TBC330:TBC334 SRG330:SRG334 SHK330:SHK334 RXO330:RXO334 RNS330:RNS334 RDW330:RDW334 QUA330:QUA334 QKE330:QKE334 QAI330:QAI334 PQM330:PQM334 PGQ330:PGQ334 OWU330:OWU334 OMY330:OMY334 ODC330:ODC334 NTG330:NTG334 NJK330:NJK334 MZO330:MZO334 MPS330:MPS334 MFW330:MFW334 LWA330:LWA334 LME330:LME334 LCI330:LCI334 KSM330:KSM334 KIQ330:KIQ334 JYU330:JYU334 JOY330:JOY334 JFC330:JFC334 IVG330:IVG334 ILK330:ILK334 IBO330:IBO334 HRS330:HRS334 HHW330:HHW334 GYA330:GYA334 GOE330:GOE334 GEI330:GEI334 FUM330:FUM334 FKQ330:FKQ334 FAU330:FAU334 EQY330:EQY334 EHC330:EHC334 DXG330:DXG334 DNK330:DNK334 DDO330:DDO334 CTS330:CTS334 CJW330:CJW334 CAA330:CAA334 BQE330:BQE334 BGI330:BGI334 AWM330:AWM334 AMQ330:AMQ334 ACU330:ACU334 SY330:SY334">
      <formula1>Установка_выключателя</formula1>
    </dataValidation>
  </dataValidations>
  <pageMargins left="0.25" right="0.25" top="0.75" bottom="0.75" header="0.3" footer="0.3"/>
  <pageSetup paperSize="9" orientation="landscape" copies="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1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Marinsgroup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ZaicevaEM</dc:creator>
  <cp:lastModifiedBy>user</cp:lastModifiedBy>
  <cp:lastPrinted>2012-06-26T08:11:03Z</cp:lastPrinted>
  <dcterms:created xsi:type="dcterms:W3CDTF">2009-11-19T08:11:16Z</dcterms:created>
  <dcterms:modified xsi:type="dcterms:W3CDTF">2014-06-06T09:27:04Z</dcterms:modified>
</cp:coreProperties>
</file>